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drawings/drawing14.xml" ContentType="application/vnd.openxmlformats-officedocument.drawing+xml"/>
  <Override PartName="/xl/comments13.xml" ContentType="application/vnd.openxmlformats-officedocument.spreadsheetml.comments+xml"/>
  <Override PartName="/xl/drawings/drawing15.xml" ContentType="application/vnd.openxmlformats-officedocument.drawing+xml"/>
  <Override PartName="/xl/comments14.xml" ContentType="application/vnd.openxmlformats-officedocument.spreadsheetml.comments+xml"/>
  <Override PartName="/xl/drawings/drawing16.xml" ContentType="application/vnd.openxmlformats-officedocument.drawing+xml"/>
  <Override PartName="/xl/comments15.xml" ContentType="application/vnd.openxmlformats-officedocument.spreadsheetml.comments+xml"/>
  <Override PartName="/xl/drawings/drawing17.xml" ContentType="application/vnd.openxmlformats-officedocument.drawing+xml"/>
  <Override PartName="/xl/comments16.xml" ContentType="application/vnd.openxmlformats-officedocument.spreadsheetml.comments+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C:\Users\ALVARO ALFEREZ\Documents\"/>
    </mc:Choice>
  </mc:AlternateContent>
  <xr:revisionPtr revIDLastSave="0" documentId="13_ncr:1_{064CE72A-3D22-43C0-841D-B5F222E87BC9}" xr6:coauthVersionLast="47" xr6:coauthVersionMax="47" xr10:uidLastSave="{00000000-0000-0000-0000-000000000000}"/>
  <workbookProtection workbookAlgorithmName="SHA-512" workbookHashValue="dw4ZdwVNOZdwjrTLiQDi5TLATFAUpyL83QhVG8R8cZRKYGSFlwqmJEAU2u8xztpn+uQVUWFNqOvd5kRLCWxJSA==" workbookSaltValue="9EvUeY28v2eTxh0gpLUMbg==" workbookSpinCount="100000" lockStructure="1"/>
  <bookViews>
    <workbookView xWindow="-120" yWindow="-120" windowWidth="20730" windowHeight="11160" firstSheet="1" activeTab="7" xr2:uid="{00000000-000D-0000-FFFF-FFFF00000000}"/>
  </bookViews>
  <sheets>
    <sheet name="Formulas Gestión" sheetId="2" state="hidden" r:id="rId1"/>
    <sheet name="MAPA PROCESOS" sheetId="25" r:id="rId2"/>
    <sheet name="GE" sheetId="4" r:id="rId3"/>
    <sheet name="Formulas Corrupción" sheetId="5" state="hidden" r:id="rId4"/>
    <sheet name="CA-SVCA-LASH" sheetId="9" r:id="rId5"/>
    <sheet name="OP" sheetId="10" r:id="rId6"/>
    <sheet name="CC" sheetId="26" r:id="rId7"/>
    <sheet name="OA" sheetId="12" r:id="rId8"/>
    <sheet name="RA" sheetId="13" r:id="rId9"/>
    <sheet name="DA" sheetId="14" r:id="rId10"/>
    <sheet name="RF" sheetId="15" r:id="rId11"/>
    <sheet name="GJ" sheetId="16" r:id="rId12"/>
    <sheet name="TH" sheetId="17" r:id="rId13"/>
    <sheet name="GD" sheetId="18" r:id="rId14"/>
    <sheet name="BS" sheetId="19" r:id="rId15"/>
    <sheet name="TI" sheetId="20" r:id="rId16"/>
    <sheet name="GR" sheetId="21" r:id="rId17"/>
    <sheet name="PI" sheetId="23" r:id="rId18"/>
    <sheet name="ES" sheetId="24" r:id="rId19"/>
    <sheet name="INSTRUCCIONES" sheetId="3" state="hidden" r:id="rId20"/>
    <sheet name="EJEMPLO RIESGOS FISCALES" sheetId="7" state="hidden"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Hlk134015581" localSheetId="19">INSTRUCCIONES!#REF!</definedName>
    <definedName name="Acción" localSheetId="14">'[1]Formulas Gestión'!$AF$7:$AF$8</definedName>
    <definedName name="Acción" localSheetId="4">'[2]Formulas Gestión'!$AF$7:$AF$8</definedName>
    <definedName name="Acción" localSheetId="6">'[3]Formulas Gestión'!$AF$7:$AF$8</definedName>
    <definedName name="Acción" localSheetId="9">'[4]Formulas Gestión'!$AF$7:$AF$8</definedName>
    <definedName name="Acción" localSheetId="18">'[5]Formulas Gestión'!$AF$7:$AF$8</definedName>
    <definedName name="Acción" localSheetId="13">'[6]Formulas Gestión'!$AF$7:$AF$8</definedName>
    <definedName name="Acción" localSheetId="11">'[7]Formulas Gestión'!$AF$7:$AF$8</definedName>
    <definedName name="Acción" localSheetId="16">'[8]Formulas Gestión'!$AF$7:$AF$8</definedName>
    <definedName name="Acción" localSheetId="1">'[9]Formulas Gestión'!$AF$7:$AF$8</definedName>
    <definedName name="Acción" localSheetId="7">'[10]Formulas Gestión'!$AF$7:$AF$8</definedName>
    <definedName name="Acción" localSheetId="17">'[11]Formulas Gestión'!$AF$7:$AF$8</definedName>
    <definedName name="Acción" localSheetId="8">'[12]Formulas Gestión'!$AF$7:$AF$8</definedName>
    <definedName name="Acción" localSheetId="10">'[13]Formulas Gestión'!$AF$7:$AF$8</definedName>
    <definedName name="Acción" localSheetId="12">'[14]Formulas Gestión'!$AF$7:$AF$8</definedName>
    <definedName name="Acción" localSheetId="15">'[15]Formulas Gestión'!$AF$7:$AF$8</definedName>
    <definedName name="Acción">'Formulas Gestión'!$AF$7:$AF$8</definedName>
    <definedName name="AMENAZAS" localSheetId="14">'[1]Formulas Gestión'!$AJ$7:$AJ$25</definedName>
    <definedName name="AMENAZAS" localSheetId="4">'[2]Formulas Gestión'!$AJ$7:$AJ$25</definedName>
    <definedName name="AMENAZAS" localSheetId="6">'[3]Formulas Gestión'!$AJ$7:$AJ$25</definedName>
    <definedName name="AMENAZAS" localSheetId="9">'[4]Formulas Gestión'!$AJ$7:$AJ$25</definedName>
    <definedName name="AMENAZAS" localSheetId="18">'[5]Formulas Gestión'!$AJ$7:$AJ$25</definedName>
    <definedName name="AMENAZAS" localSheetId="13">'[6]Formulas Gestión'!$AJ$7:$AJ$25</definedName>
    <definedName name="AMENAZAS" localSheetId="11">'[7]Formulas Gestión'!$AJ$7:$AJ$25</definedName>
    <definedName name="AMENAZAS" localSheetId="16">'[8]Formulas Gestión'!$AJ$7:$AJ$25</definedName>
    <definedName name="AMENAZAS" localSheetId="7">'[10]Formulas Gestión'!$AJ$7:$AJ$25</definedName>
    <definedName name="AMENAZAS" localSheetId="5">'[16]Formulas Gestión'!$AJ$7:$AJ$25</definedName>
    <definedName name="AMENAZAS" localSheetId="17">'[11]Formulas Gestión'!$AJ$7:$AJ$25</definedName>
    <definedName name="AMENAZAS" localSheetId="8">'[12]Formulas Gestión'!$AJ$7:$AJ$25</definedName>
    <definedName name="AMENAZAS" localSheetId="10">'[13]Formulas Gestión'!$AJ$7:$AJ$25</definedName>
    <definedName name="AMENAZAS" localSheetId="12">'[14]Formulas Gestión'!$AJ$7:$AJ$25</definedName>
    <definedName name="AMENAZAS" localSheetId="15">'[15]Formulas Gestión'!$AJ$7:$AJ$25</definedName>
    <definedName name="AMENAZAS">'Formulas Gestión'!$AJ$7:$AJ$25</definedName>
    <definedName name="_xlnm.Print_Area" localSheetId="14">BS!$A$1:$BR$24</definedName>
    <definedName name="_xlnm.Print_Area" localSheetId="4">'CA-SVCA-LASH'!$A$1:$BR$15</definedName>
    <definedName name="_xlnm.Print_Area" localSheetId="6">CC!$A$1:$BR$15</definedName>
    <definedName name="_xlnm.Print_Area" localSheetId="9">DA!$A$1:$BR$21</definedName>
    <definedName name="_xlnm.Print_Area" localSheetId="18">ES!$A$1:$BR$15</definedName>
    <definedName name="_xlnm.Print_Area" localSheetId="13">GD!$A$1:$BR$18</definedName>
    <definedName name="_xlnm.Print_Area" localSheetId="2">GE!$A$1:$BR$15</definedName>
    <definedName name="_xlnm.Print_Area" localSheetId="11">GJ!$A$1:$BR$18</definedName>
    <definedName name="_xlnm.Print_Area" localSheetId="16">GR!$A$1:$BR$18</definedName>
    <definedName name="_xlnm.Print_Area" localSheetId="7">OA!$A$1:$BR$15</definedName>
    <definedName name="_xlnm.Print_Area" localSheetId="5">OP!$A$1:$BR$18</definedName>
    <definedName name="_xlnm.Print_Area" localSheetId="17">PI!$A$1:$BR$18</definedName>
    <definedName name="_xlnm.Print_Area" localSheetId="8">RA!$A$1:$BR$18</definedName>
    <definedName name="_xlnm.Print_Area" localSheetId="10">RF!$A$1:$BR$16</definedName>
    <definedName name="_xlnm.Print_Area" localSheetId="12">TH!$A$1:$BR$15</definedName>
    <definedName name="_xlnm.Print_Area" localSheetId="15">TI!$A$1:$BR$15</definedName>
    <definedName name="Beneficio">'Formulas Gestión'!$AI$7:$AI$8</definedName>
    <definedName name="CLASIFICACIÓN">#REF!</definedName>
    <definedName name="Desviar">'Formulas Gestión'!$AH$7:$AH$8</definedName>
    <definedName name="DOCUMENTACIÓN" localSheetId="6">#REF!</definedName>
    <definedName name="DOCUMENTACIÓN" localSheetId="1">#REF!</definedName>
    <definedName name="DOCUMENTACIÓN" localSheetId="17">#REF!</definedName>
    <definedName name="DOCUMENTACIÓN">#REF!</definedName>
    <definedName name="ESTADO" localSheetId="14">'[1]Formulas Gestión'!$AK$7:$AK$8</definedName>
    <definedName name="ESTADO" localSheetId="4">'[2]Formulas Gestión'!$AK$7:$AK$8</definedName>
    <definedName name="ESTADO" localSheetId="6">'[3]Formulas Gestión'!$AK$7:$AK$8</definedName>
    <definedName name="ESTADO" localSheetId="9">'[4]Formulas Gestión'!$AK$7:$AK$8</definedName>
    <definedName name="ESTADO" localSheetId="18">'[5]Formulas Gestión'!$AK$7:$AK$8</definedName>
    <definedName name="ESTADO" localSheetId="13">'[6]Formulas Gestión'!$AK$7:$AK$8</definedName>
    <definedName name="ESTADO" localSheetId="11">'[7]Formulas Gestión'!$AK$7:$AK$8</definedName>
    <definedName name="ESTADO" localSheetId="16">'[8]Formulas Gestión'!$AK$7:$AK$8</definedName>
    <definedName name="ESTADO" localSheetId="7">'[10]Formulas Gestión'!$AK$7:$AK$8</definedName>
    <definedName name="ESTADO" localSheetId="5">'[16]Formulas Gestión'!$AK$7:$AK$8</definedName>
    <definedName name="ESTADO" localSheetId="17">'[11]Formulas Gestión'!$AK$7:$AK$8</definedName>
    <definedName name="ESTADO" localSheetId="8">'[12]Formulas Gestión'!$AK$7:$AK$8</definedName>
    <definedName name="ESTADO" localSheetId="10">'[13]Formulas Gestión'!$AK$7:$AK$8</definedName>
    <definedName name="ESTADO" localSheetId="12">'[14]Formulas Gestión'!$AK$7:$AK$8</definedName>
    <definedName name="ESTADO" localSheetId="15">'[15]Formulas Gestión'!$AK$7:$AK$8</definedName>
    <definedName name="ESTADO">'Formulas Gestión'!$AK$7:$AK$8</definedName>
    <definedName name="EVIDENCIA" localSheetId="6">#REF!</definedName>
    <definedName name="EVIDENCIA" localSheetId="1">#REF!</definedName>
    <definedName name="EVIDENCIA" localSheetId="17">#REF!</definedName>
    <definedName name="EVIDENCIA">#REF!</definedName>
    <definedName name="FACTORRIESGO">#REF!</definedName>
    <definedName name="FRECUENCIA2" localSheetId="6">#REF!</definedName>
    <definedName name="FRECUENCIA2" localSheetId="1">#REF!</definedName>
    <definedName name="FRECUENCIA2" localSheetId="17">#REF!</definedName>
    <definedName name="FRECUENCIA2">#REF!</definedName>
    <definedName name="HARDWARE">'Formulas Gestión'!$AE$7:$AE$13</definedName>
    <definedName name="IMPACTO" localSheetId="14">'[1]Formulas Gestión'!$I$7:$I$16</definedName>
    <definedName name="IMPACTO" localSheetId="4">'[2]Formulas Gestión'!$I$7:$I$16</definedName>
    <definedName name="IMPACTO" localSheetId="6">'[3]Formulas Gestión'!$I$7:$I$16</definedName>
    <definedName name="IMPACTO" localSheetId="9">'[4]Formulas Gestión'!$I$7:$I$16</definedName>
    <definedName name="IMPACTO" localSheetId="18">'[5]Formulas Gestión'!$I$7:$I$16</definedName>
    <definedName name="IMPACTO" localSheetId="13">'[6]Formulas Gestión'!$I$7:$I$16</definedName>
    <definedName name="IMPACTO" localSheetId="11">'[7]Formulas Gestión'!$I$7:$I$16</definedName>
    <definedName name="IMPACTO" localSheetId="16">'[8]Formulas Gestión'!$I$7:$I$16</definedName>
    <definedName name="IMPACTO" localSheetId="7">'[10]Formulas Gestión'!$I$7:$I$16</definedName>
    <definedName name="IMPACTO" localSheetId="5">'[16]Formulas Gestión'!$I$7:$I$16</definedName>
    <definedName name="IMPACTO" localSheetId="17">'[11]Formulas Gestión'!$I$7:$I$16</definedName>
    <definedName name="IMPACTO" localSheetId="8">'[12]Formulas Gestión'!$I$7:$I$16</definedName>
    <definedName name="IMPACTO" localSheetId="10">'[13]Formulas Gestión'!$I$7:$I$16</definedName>
    <definedName name="IMPACTO" localSheetId="12">'[14]Formulas Gestión'!$I$7:$I$16</definedName>
    <definedName name="IMPACTO" localSheetId="15">'[15]Formulas Gestión'!$I$7:$I$16</definedName>
    <definedName name="IMPACTO">'Formulas Gestión'!$I$7:$I$16</definedName>
    <definedName name="Lugar">'Formulas Gestión'!$AE$33:$AE$36</definedName>
    <definedName name="Organización">'Formulas Gestión'!$AE$37:$AE$42</definedName>
    <definedName name="Personal">'Formulas Gestión'!$AE$28:$AE$32</definedName>
    <definedName name="Red">'Formulas Gestión'!$AE$23:$AE$27</definedName>
    <definedName name="Software">'Formulas Gestión'!$AE$14:$AE$22</definedName>
    <definedName name="TIPO" localSheetId="14">[1]GESTIÓN!$O$14</definedName>
    <definedName name="TIPO" localSheetId="4">[2]GESTIÓN!$O$14</definedName>
    <definedName name="TIPO" localSheetId="6">#REF!</definedName>
    <definedName name="TIPO" localSheetId="9">[4]GESTIÓN!$O$14</definedName>
    <definedName name="TIPO" localSheetId="18">[5]GESTIÓN!$O$14</definedName>
    <definedName name="TIPO" localSheetId="13">[6]GESTIÓN!$O$14</definedName>
    <definedName name="TIPO" localSheetId="11">[7]GESTIÓN!$O$14</definedName>
    <definedName name="TIPO" localSheetId="16">[8]GESTIÓN!$O$14</definedName>
    <definedName name="TIPO" localSheetId="1">#REF!</definedName>
    <definedName name="TIPO" localSheetId="7">[10]GESTIÓN!$O$14</definedName>
    <definedName name="TIPO" localSheetId="5">[16]GESTIÓN!$O$14</definedName>
    <definedName name="TIPO" localSheetId="17">[11]GESTIÓN_PI!$O$14</definedName>
    <definedName name="TIPO" localSheetId="8">[12]GESTIÓN!$O$14</definedName>
    <definedName name="TIPO" localSheetId="10">[13]GESTIÓN!$O$14</definedName>
    <definedName name="TIPO" localSheetId="12">[14]GESTIÓN!$O$14</definedName>
    <definedName name="TIPO" localSheetId="15">[15]GESTION!$O$14</definedName>
    <definedName name="TIPO">[17]GE!$O$14</definedName>
    <definedName name="TIPOTRATAMIENTO" localSheetId="14">'[1]Formulas Gestión'!$S$7:$S$9</definedName>
    <definedName name="TIPOTRATAMIENTO" localSheetId="4">'[2]Formulas Gestión'!$S$7:$S$9</definedName>
    <definedName name="TIPOTRATAMIENTO" localSheetId="6">'[3]Formulas Gestión'!$S$7:$S$9</definedName>
    <definedName name="TIPOTRATAMIENTO" localSheetId="9">'[4]Formulas Gestión'!$S$7:$S$9</definedName>
    <definedName name="TIPOTRATAMIENTO" localSheetId="18">'[5]Formulas Gestión'!$S$7:$S$9</definedName>
    <definedName name="TIPOTRATAMIENTO" localSheetId="13">'[6]Formulas Gestión'!$S$7:$S$9</definedName>
    <definedName name="TIPOTRATAMIENTO" localSheetId="11">'[7]Formulas Gestión'!$S$7:$S$9</definedName>
    <definedName name="TIPOTRATAMIENTO" localSheetId="16">'[8]Formulas Gestión'!$S$7:$S$9</definedName>
    <definedName name="TIPOTRATAMIENTO" localSheetId="7">'[10]Formulas Gestión'!$S$7:$S$9</definedName>
    <definedName name="TIPOTRATAMIENTO" localSheetId="5">'[16]Formulas Gestión'!$S$7:$S$9</definedName>
    <definedName name="TIPOTRATAMIENTO" localSheetId="17">'[11]Formulas Gestión'!$S$7:$S$9</definedName>
    <definedName name="TIPOTRATAMIENTO" localSheetId="8">'[12]Formulas Gestión'!$S$7:$S$9</definedName>
    <definedName name="TIPOTRATAMIENTO" localSheetId="10">'[13]Formulas Gestión'!$S$7:$S$9</definedName>
    <definedName name="TIPOTRATAMIENTO" localSheetId="12">'[14]Formulas Gestión'!$S$7:$S$9</definedName>
    <definedName name="TIPOTRATAMIENTO" localSheetId="15">'[15]Formulas Gestión'!$S$7:$S$9</definedName>
    <definedName name="TIPOTRATAMIENTO">'Formulas Gestión'!$S$7:$S$9</definedName>
    <definedName name="TIPOV" localSheetId="14">'[1]Formulas Gestión'!$AC$7:$AC$12</definedName>
    <definedName name="TIPOV" localSheetId="4">'[2]Formulas Gestión'!$AC$7:$AC$12</definedName>
    <definedName name="TIPOV" localSheetId="6">'[3]Formulas Gestión'!$AC$7:$AC$12</definedName>
    <definedName name="TIPOV" localSheetId="9">'[4]Formulas Gestión'!$AC$7:$AC$12</definedName>
    <definedName name="TIPOV" localSheetId="18">'[5]Formulas Gestión'!$AC$7:$AC$12</definedName>
    <definedName name="TIPOV" localSheetId="13">'[6]Formulas Gestión'!$AC$7:$AC$12</definedName>
    <definedName name="TIPOV" localSheetId="11">'[7]Formulas Gestión'!$AC$7:$AC$12</definedName>
    <definedName name="TIPOV" localSheetId="16">'[8]Formulas Gestión'!$AC$7:$AC$12</definedName>
    <definedName name="TIPOV" localSheetId="7">'[10]Formulas Gestión'!$AC$7:$AC$12</definedName>
    <definedName name="TIPOV" localSheetId="5">'[16]Formulas Gestión'!$AC$7:$AC$12</definedName>
    <definedName name="TIPOV" localSheetId="17">'[11]Formulas Gestión'!$AC$7:$AC$12</definedName>
    <definedName name="TIPOV" localSheetId="8">'[12]Formulas Gestión'!$AC$7:$AC$12</definedName>
    <definedName name="TIPOV" localSheetId="10">'[13]Formulas Gestión'!$AC$7:$AC$12</definedName>
    <definedName name="TIPOV" localSheetId="12">'[14]Formulas Gestión'!$AC$7:$AC$12</definedName>
    <definedName name="TIPOV" localSheetId="15">'[15]Formulas Gestión'!$AC$7:$AC$12</definedName>
    <definedName name="TIPOV">'Formulas Gestión'!$AC$7:$AC$12</definedName>
    <definedName name="TRATAMIENTO" localSheetId="14">'[1]Formulas Gestión'!$Z$7:$Z$11</definedName>
    <definedName name="TRATAMIENTO" localSheetId="4">'[2]Formulas Gestión'!$Z$7:$Z$11</definedName>
    <definedName name="TRATAMIENTO" localSheetId="6">'[3]Formulas Gestión'!$Z$7:$Z$11</definedName>
    <definedName name="TRATAMIENTO" localSheetId="9">'[4]Formulas Gestión'!$Z$7:$Z$11</definedName>
    <definedName name="TRATAMIENTO" localSheetId="18">'[5]Formulas Gestión'!$Z$7:$Z$11</definedName>
    <definedName name="TRATAMIENTO" localSheetId="13">'[6]Formulas Gestión'!$Z$7:$Z$11</definedName>
    <definedName name="TRATAMIENTO" localSheetId="11">'[7]Formulas Gestión'!$Z$7:$Z$11</definedName>
    <definedName name="TRATAMIENTO" localSheetId="16">'[8]Formulas Gestión'!$Z$7:$Z$11</definedName>
    <definedName name="TRATAMIENTO" localSheetId="7">'[10]Formulas Gestión'!$Z$7:$Z$11</definedName>
    <definedName name="TRATAMIENTO" localSheetId="5">'[16]Formulas Gestión'!$Z$7:$Z$11</definedName>
    <definedName name="TRATAMIENTO" localSheetId="17">'[11]Formulas Gestión'!$Z$7:$Z$11</definedName>
    <definedName name="TRATAMIENTO" localSheetId="8">'[12]Formulas Gestión'!$Z$7:$Z$11</definedName>
    <definedName name="TRATAMIENTO" localSheetId="10">'[13]Formulas Gestión'!$Z$7:$Z$11</definedName>
    <definedName name="TRATAMIENTO" localSheetId="12">'[14]Formulas Gestión'!$Z$7:$Z$11</definedName>
    <definedName name="TRATAMIENTO" localSheetId="15">'[15]Formulas Gestión'!$Z$7:$Z$11</definedName>
    <definedName name="TRATAMIENTO">'Formulas Gestión'!$Z$7:$Z$11</definedName>
    <definedName name="TRATAMIENTOC" localSheetId="14">'[1]Formulas Gestión'!$AA$7:$AA$11</definedName>
    <definedName name="TRATAMIENTOC" localSheetId="4">'[2]Formulas Gestión'!$AA$7:$AA$11</definedName>
    <definedName name="TRATAMIENTOC" localSheetId="6">'[3]Formulas Gestión'!$AA$7:$AA$11</definedName>
    <definedName name="TRATAMIENTOC" localSheetId="9">'[4]Formulas Gestión'!$AA$7:$AA$11</definedName>
    <definedName name="TRATAMIENTOC" localSheetId="18">'[5]Formulas Gestión'!$AA$7:$AA$11</definedName>
    <definedName name="TRATAMIENTOC" localSheetId="13">'[6]Formulas Gestión'!$AA$7:$AA$11</definedName>
    <definedName name="TRATAMIENTOC" localSheetId="11">'[7]Formulas Gestión'!$AA$7:$AA$11</definedName>
    <definedName name="TRATAMIENTOC" localSheetId="16">'[8]Formulas Gestión'!$AA$7:$AA$11</definedName>
    <definedName name="TRATAMIENTOC" localSheetId="1">'[9]Formulas Gestión'!$AA$7:$AA$9</definedName>
    <definedName name="TRATAMIENTOC" localSheetId="7">'[10]Formulas Gestión'!$AA$7:$AA$11</definedName>
    <definedName name="TRATAMIENTOC" localSheetId="17">'[11]Formulas Gestión'!$AA$7:$AA$11</definedName>
    <definedName name="TRATAMIENTOC" localSheetId="8">'[12]Formulas Gestión'!$AA$7:$AA$11</definedName>
    <definedName name="TRATAMIENTOC" localSheetId="10">'[13]Formulas Gestión'!$AA$7:$AA$11</definedName>
    <definedName name="TRATAMIENTOC" localSheetId="12">'[14]Formulas Gestión'!$AA$7:$AA$11</definedName>
    <definedName name="TRATAMIENTOC" localSheetId="15">'[15]Formulas Gestión'!$AA$7:$AA$11</definedName>
    <definedName name="TRATAMIENTOC">'Formulas Gestión'!$AA$7:$AA$11</definedName>
    <definedName name="Uso">'Formulas Gestión'!$AG$7:$AG$8</definedName>
    <definedName name="VULNERABILIDAD" localSheetId="15">'[15]Formulas Gestión'!$AC$7:$AC$13</definedName>
    <definedName name="VULNERABILIDAD">'Formulas Gestión'!$AC$7:$AC$13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E13" i="12" l="1"/>
  <c r="BE16" i="10"/>
  <c r="BB15" i="26"/>
  <c r="BC15" i="26" s="1"/>
  <c r="BD15" i="26" s="1"/>
  <c r="AZ15" i="26"/>
  <c r="AX15" i="26"/>
  <c r="AV15" i="26"/>
  <c r="AT15" i="26"/>
  <c r="AR15" i="26"/>
  <c r="AP15" i="26"/>
  <c r="BB14" i="26"/>
  <c r="BC14" i="26" s="1"/>
  <c r="BD14" i="26" s="1"/>
  <c r="AZ14" i="26"/>
  <c r="AX14" i="26"/>
  <c r="AV14" i="26"/>
  <c r="AT14" i="26"/>
  <c r="AR14" i="26"/>
  <c r="AP14" i="26"/>
  <c r="BB13" i="26"/>
  <c r="BC13" i="26" s="1"/>
  <c r="AZ13" i="26"/>
  <c r="AX13" i="26"/>
  <c r="AV13" i="26"/>
  <c r="AT13" i="26"/>
  <c r="AR13" i="26"/>
  <c r="AP13" i="26"/>
  <c r="AJ13" i="26"/>
  <c r="AK13" i="26" s="1"/>
  <c r="BH13" i="26" s="1"/>
  <c r="O13" i="26"/>
  <c r="P13" i="26" s="1"/>
  <c r="L13" i="26"/>
  <c r="M13" i="26" s="1"/>
  <c r="BE13" i="26" l="1"/>
  <c r="BF13" i="26" s="1"/>
  <c r="BD13" i="26"/>
  <c r="AL13" i="26"/>
  <c r="BG13" i="26"/>
  <c r="L13" i="24" l="1"/>
  <c r="M13" i="24" s="1"/>
  <c r="O13" i="24"/>
  <c r="P13" i="24" s="1"/>
  <c r="AJ13" i="24"/>
  <c r="AK13" i="24" s="1"/>
  <c r="AP13" i="24"/>
  <c r="AR13" i="24"/>
  <c r="AT13" i="24"/>
  <c r="AV13" i="24"/>
  <c r="AX13" i="24"/>
  <c r="AZ13" i="24"/>
  <c r="BB13" i="24"/>
  <c r="AP14" i="24"/>
  <c r="AR14" i="24"/>
  <c r="AT14" i="24"/>
  <c r="AV14" i="24"/>
  <c r="AX14" i="24"/>
  <c r="AZ14" i="24"/>
  <c r="BB14" i="24"/>
  <c r="AP15" i="24"/>
  <c r="AR15" i="24"/>
  <c r="AT15" i="24"/>
  <c r="AV15" i="24"/>
  <c r="AX15" i="24"/>
  <c r="AZ15" i="24"/>
  <c r="BB15" i="24"/>
  <c r="BC14" i="24" l="1"/>
  <c r="BD14" i="24" s="1"/>
  <c r="BE13" i="24"/>
  <c r="BF13" i="24" s="1"/>
  <c r="BG13" i="24" s="1"/>
  <c r="BC13" i="24"/>
  <c r="BH13" i="24"/>
  <c r="AL13" i="24"/>
  <c r="BD13" i="24"/>
  <c r="BB18" i="23" l="1"/>
  <c r="AZ18" i="23"/>
  <c r="AX18" i="23"/>
  <c r="AV18" i="23"/>
  <c r="AT18" i="23"/>
  <c r="AR18" i="23"/>
  <c r="AP18" i="23"/>
  <c r="BB17" i="23"/>
  <c r="AZ17" i="23"/>
  <c r="AX17" i="23"/>
  <c r="AV17" i="23"/>
  <c r="AT17" i="23"/>
  <c r="AR17" i="23"/>
  <c r="AP17" i="23"/>
  <c r="BB16" i="23"/>
  <c r="AZ16" i="23"/>
  <c r="AX16" i="23"/>
  <c r="AV16" i="23"/>
  <c r="AT16" i="23"/>
  <c r="AR16" i="23"/>
  <c r="AP16" i="23"/>
  <c r="AJ16" i="23"/>
  <c r="AK16" i="23" s="1"/>
  <c r="BH16" i="23" s="1"/>
  <c r="O16" i="23"/>
  <c r="P16" i="23" s="1"/>
  <c r="L16" i="23"/>
  <c r="M16" i="23" s="1"/>
  <c r="BB15" i="23"/>
  <c r="AZ15" i="23"/>
  <c r="AX15" i="23"/>
  <c r="AV15" i="23"/>
  <c r="AT15" i="23"/>
  <c r="AR15" i="23"/>
  <c r="AP15" i="23"/>
  <c r="BB14" i="23"/>
  <c r="AZ14" i="23"/>
  <c r="AX14" i="23"/>
  <c r="AV14" i="23"/>
  <c r="AT14" i="23"/>
  <c r="AR14" i="23"/>
  <c r="AP14" i="23"/>
  <c r="BB13" i="23"/>
  <c r="AZ13" i="23"/>
  <c r="AX13" i="23"/>
  <c r="AV13" i="23"/>
  <c r="AT13" i="23"/>
  <c r="AR13" i="23"/>
  <c r="AP13" i="23"/>
  <c r="AJ13" i="23"/>
  <c r="AK13" i="23" s="1"/>
  <c r="BH13" i="23" s="1"/>
  <c r="O13" i="23"/>
  <c r="P13" i="23" s="1"/>
  <c r="L13" i="23"/>
  <c r="M13" i="23" s="1"/>
  <c r="BC17" i="23" l="1"/>
  <c r="BD17" i="23" s="1"/>
  <c r="BC13" i="23"/>
  <c r="BD13" i="23" s="1"/>
  <c r="BC16" i="23"/>
  <c r="BD16" i="23" s="1"/>
  <c r="BC14" i="23"/>
  <c r="BD14" i="23" s="1"/>
  <c r="AL13" i="23"/>
  <c r="AL16" i="23"/>
  <c r="BE16" i="23" l="1"/>
  <c r="BF16" i="23" s="1"/>
  <c r="BG16" i="23" s="1"/>
  <c r="BE13" i="23"/>
  <c r="BF13" i="23" s="1"/>
  <c r="BG13" i="23" s="1"/>
  <c r="BB18" i="21"/>
  <c r="AZ18" i="21"/>
  <c r="AX18" i="21"/>
  <c r="AV18" i="21"/>
  <c r="AT18" i="21"/>
  <c r="AR18" i="21"/>
  <c r="AP18" i="21"/>
  <c r="BB17" i="21"/>
  <c r="AZ17" i="21"/>
  <c r="AX17" i="21"/>
  <c r="AV17" i="21"/>
  <c r="AT17" i="21"/>
  <c r="AR17" i="21"/>
  <c r="AP17" i="21"/>
  <c r="BB16" i="21"/>
  <c r="AZ16" i="21"/>
  <c r="AX16" i="21"/>
  <c r="AV16" i="21"/>
  <c r="AT16" i="21"/>
  <c r="AR16" i="21"/>
  <c r="AP16" i="21"/>
  <c r="AJ16" i="21"/>
  <c r="AK16" i="21" s="1"/>
  <c r="BH16" i="21" s="1"/>
  <c r="O16" i="21"/>
  <c r="P16" i="21" s="1"/>
  <c r="L16" i="21"/>
  <c r="M16" i="21" s="1"/>
  <c r="BB15" i="21"/>
  <c r="AZ15" i="21"/>
  <c r="AX15" i="21"/>
  <c r="AV15" i="21"/>
  <c r="AT15" i="21"/>
  <c r="AR15" i="21"/>
  <c r="AP15" i="21"/>
  <c r="BB14" i="21"/>
  <c r="AZ14" i="21"/>
  <c r="AX14" i="21"/>
  <c r="AV14" i="21"/>
  <c r="AT14" i="21"/>
  <c r="AR14" i="21"/>
  <c r="AP14" i="21"/>
  <c r="BB13" i="21"/>
  <c r="AZ13" i="21"/>
  <c r="AX13" i="21"/>
  <c r="AV13" i="21"/>
  <c r="AT13" i="21"/>
  <c r="AR13" i="21"/>
  <c r="AP13" i="21"/>
  <c r="AJ13" i="21"/>
  <c r="AK13" i="21" s="1"/>
  <c r="BH13" i="21" s="1"/>
  <c r="O13" i="21"/>
  <c r="P13" i="21" s="1"/>
  <c r="L13" i="21"/>
  <c r="M13" i="21" s="1"/>
  <c r="BC17" i="21" l="1"/>
  <c r="BD17" i="21" s="1"/>
  <c r="BC13" i="21"/>
  <c r="BC16" i="21"/>
  <c r="BD16" i="21" s="1"/>
  <c r="BC14" i="21"/>
  <c r="BD14" i="21" s="1"/>
  <c r="BC18" i="21"/>
  <c r="BD18" i="21" s="1"/>
  <c r="BE16" i="21"/>
  <c r="BF16" i="21" s="1"/>
  <c r="BG16" i="21" s="1"/>
  <c r="BE13" i="21"/>
  <c r="BF13" i="21" s="1"/>
  <c r="BG13" i="21" s="1"/>
  <c r="BD13" i="21"/>
  <c r="AL16" i="21"/>
  <c r="AL13" i="21"/>
  <c r="BB15" i="20" l="1"/>
  <c r="AZ15" i="20"/>
  <c r="AX15" i="20"/>
  <c r="AV15" i="20"/>
  <c r="AT15" i="20"/>
  <c r="AR15" i="20"/>
  <c r="AP15" i="20"/>
  <c r="BB14" i="20"/>
  <c r="AZ14" i="20"/>
  <c r="AX14" i="20"/>
  <c r="AV14" i="20"/>
  <c r="AT14" i="20"/>
  <c r="AR14" i="20"/>
  <c r="AP14" i="20"/>
  <c r="BB13" i="20"/>
  <c r="AZ13" i="20"/>
  <c r="AX13" i="20"/>
  <c r="AV13" i="20"/>
  <c r="AT13" i="20"/>
  <c r="AR13" i="20"/>
  <c r="AP13" i="20"/>
  <c r="AJ13" i="20"/>
  <c r="AK13" i="20" s="1"/>
  <c r="BH13" i="20" s="1"/>
  <c r="O13" i="20"/>
  <c r="P13" i="20" s="1"/>
  <c r="L13" i="20"/>
  <c r="M13" i="20" s="1"/>
  <c r="BC14" i="20" l="1"/>
  <c r="BD14" i="20" s="1"/>
  <c r="BC13" i="20"/>
  <c r="BD13" i="20" s="1"/>
  <c r="BC15" i="20"/>
  <c r="BD15" i="20" s="1"/>
  <c r="AL13" i="20"/>
  <c r="BE13" i="20" l="1"/>
  <c r="BF13" i="20" s="1"/>
  <c r="BG13" i="20" s="1"/>
  <c r="BB24" i="19"/>
  <c r="AZ24" i="19"/>
  <c r="AX24" i="19"/>
  <c r="AV24" i="19"/>
  <c r="AT24" i="19"/>
  <c r="AR24" i="19"/>
  <c r="AP24" i="19"/>
  <c r="BB23" i="19"/>
  <c r="AZ23" i="19"/>
  <c r="AX23" i="19"/>
  <c r="AV23" i="19"/>
  <c r="AT23" i="19"/>
  <c r="AR23" i="19"/>
  <c r="AP23" i="19"/>
  <c r="BB22" i="19"/>
  <c r="AZ22" i="19"/>
  <c r="AX22" i="19"/>
  <c r="AV22" i="19"/>
  <c r="AT22" i="19"/>
  <c r="AR22" i="19"/>
  <c r="AP22" i="19"/>
  <c r="AJ22" i="19"/>
  <c r="AK22" i="19" s="1"/>
  <c r="BH22" i="19" s="1"/>
  <c r="O22" i="19"/>
  <c r="P22" i="19" s="1"/>
  <c r="L22" i="19"/>
  <c r="M22" i="19" s="1"/>
  <c r="BB21" i="19"/>
  <c r="AZ21" i="19"/>
  <c r="AX21" i="19"/>
  <c r="AV21" i="19"/>
  <c r="AT21" i="19"/>
  <c r="AR21" i="19"/>
  <c r="AP21" i="19"/>
  <c r="BB20" i="19"/>
  <c r="AZ20" i="19"/>
  <c r="AX20" i="19"/>
  <c r="AV20" i="19"/>
  <c r="AT20" i="19"/>
  <c r="AR20" i="19"/>
  <c r="AP20" i="19"/>
  <c r="BB19" i="19"/>
  <c r="AZ19" i="19"/>
  <c r="AX19" i="19"/>
  <c r="AV19" i="19"/>
  <c r="AT19" i="19"/>
  <c r="AR19" i="19"/>
  <c r="AP19" i="19"/>
  <c r="AJ19" i="19"/>
  <c r="AK19" i="19" s="1"/>
  <c r="BH19" i="19" s="1"/>
  <c r="O19" i="19"/>
  <c r="P19" i="19" s="1"/>
  <c r="L19" i="19"/>
  <c r="M19" i="19" s="1"/>
  <c r="BB18" i="19"/>
  <c r="AZ18" i="19"/>
  <c r="AX18" i="19"/>
  <c r="AV18" i="19"/>
  <c r="AT18" i="19"/>
  <c r="AR18" i="19"/>
  <c r="AP18" i="19"/>
  <c r="BB17" i="19"/>
  <c r="AZ17" i="19"/>
  <c r="AX17" i="19"/>
  <c r="AV17" i="19"/>
  <c r="AT17" i="19"/>
  <c r="AR17" i="19"/>
  <c r="AP17" i="19"/>
  <c r="BB16" i="19"/>
  <c r="AZ16" i="19"/>
  <c r="AX16" i="19"/>
  <c r="AV16" i="19"/>
  <c r="AT16" i="19"/>
  <c r="AR16" i="19"/>
  <c r="AP16" i="19"/>
  <c r="AJ16" i="19"/>
  <c r="AK16" i="19" s="1"/>
  <c r="BH16" i="19" s="1"/>
  <c r="O16" i="19"/>
  <c r="P16" i="19" s="1"/>
  <c r="L16" i="19"/>
  <c r="M16" i="19" s="1"/>
  <c r="BB15" i="19"/>
  <c r="AZ15" i="19"/>
  <c r="AX15" i="19"/>
  <c r="AV15" i="19"/>
  <c r="AT15" i="19"/>
  <c r="AR15" i="19"/>
  <c r="AP15" i="19"/>
  <c r="AZ14" i="19"/>
  <c r="AX14" i="19"/>
  <c r="AV14" i="19"/>
  <c r="AT14" i="19"/>
  <c r="AR14" i="19"/>
  <c r="AP14" i="19"/>
  <c r="BB13" i="19"/>
  <c r="AZ13" i="19"/>
  <c r="AX13" i="19"/>
  <c r="AV13" i="19"/>
  <c r="AT13" i="19"/>
  <c r="AR13" i="19"/>
  <c r="AP13" i="19"/>
  <c r="AJ13" i="19"/>
  <c r="AK13" i="19" s="1"/>
  <c r="BH13" i="19" s="1"/>
  <c r="O13" i="19"/>
  <c r="P13" i="19" s="1"/>
  <c r="L13" i="19"/>
  <c r="M13" i="19" s="1"/>
  <c r="BC13" i="19" l="1"/>
  <c r="BC19" i="19"/>
  <c r="BE19" i="19" s="1"/>
  <c r="BF19" i="19" s="1"/>
  <c r="BG19" i="19" s="1"/>
  <c r="BC21" i="19"/>
  <c r="BD21" i="19" s="1"/>
  <c r="BC22" i="19"/>
  <c r="BD22" i="19" s="1"/>
  <c r="BC18" i="19"/>
  <c r="BC16" i="19"/>
  <c r="BD16" i="19" s="1"/>
  <c r="BC15" i="19"/>
  <c r="BD15" i="19" s="1"/>
  <c r="BC17" i="19"/>
  <c r="BD17" i="19" s="1"/>
  <c r="BC20" i="19"/>
  <c r="BD20" i="19" s="1"/>
  <c r="BC23" i="19"/>
  <c r="BC24" i="19"/>
  <c r="BD24" i="19" s="1"/>
  <c r="BD13" i="19"/>
  <c r="BD19" i="19"/>
  <c r="BE22" i="19"/>
  <c r="BF22" i="19" s="1"/>
  <c r="BG22" i="19" s="1"/>
  <c r="AL22" i="19"/>
  <c r="AL16" i="19"/>
  <c r="AL13" i="19"/>
  <c r="AL19" i="19"/>
  <c r="BE16" i="19" l="1"/>
  <c r="BF16" i="19" s="1"/>
  <c r="BG16" i="19" s="1"/>
  <c r="BE13" i="19"/>
  <c r="BF13" i="19" s="1"/>
  <c r="BG13" i="19" s="1"/>
  <c r="BE16" i="18"/>
  <c r="BF16" i="18" s="1"/>
  <c r="AJ16" i="18"/>
  <c r="AK16" i="18" s="1"/>
  <c r="BH16" i="18" s="1"/>
  <c r="O16" i="18"/>
  <c r="P16" i="18" s="1"/>
  <c r="L16" i="18"/>
  <c r="M16" i="18" s="1"/>
  <c r="BE13" i="18"/>
  <c r="BF13" i="18" s="1"/>
  <c r="AJ13" i="18"/>
  <c r="AK13" i="18" s="1"/>
  <c r="BH13" i="18" s="1"/>
  <c r="O13" i="18"/>
  <c r="L13" i="18"/>
  <c r="M13" i="18" s="1"/>
  <c r="BG13" i="18" l="1"/>
  <c r="AL16" i="18"/>
  <c r="BG16" i="18"/>
  <c r="AL13" i="18"/>
  <c r="P13" i="18"/>
  <c r="BB15" i="17" l="1"/>
  <c r="AZ15" i="17"/>
  <c r="AX15" i="17"/>
  <c r="AV15" i="17"/>
  <c r="AT15" i="17"/>
  <c r="AR15" i="17"/>
  <c r="AP15" i="17"/>
  <c r="BB14" i="17"/>
  <c r="AZ14" i="17"/>
  <c r="AX14" i="17"/>
  <c r="AV14" i="17"/>
  <c r="AT14" i="17"/>
  <c r="AR14" i="17"/>
  <c r="AP14" i="17"/>
  <c r="BB13" i="17"/>
  <c r="AZ13" i="17"/>
  <c r="AX13" i="17"/>
  <c r="AV13" i="17"/>
  <c r="AT13" i="17"/>
  <c r="AR13" i="17"/>
  <c r="AP13" i="17"/>
  <c r="AJ13" i="17"/>
  <c r="AK13" i="17" s="1"/>
  <c r="BH13" i="17" s="1"/>
  <c r="O13" i="17"/>
  <c r="P13" i="17" s="1"/>
  <c r="L13" i="17"/>
  <c r="M13" i="17" s="1"/>
  <c r="BC14" i="17" l="1"/>
  <c r="BD14" i="17" s="1"/>
  <c r="BC13" i="17"/>
  <c r="BD13" i="17"/>
  <c r="AL13" i="17"/>
  <c r="BE13" i="17" l="1"/>
  <c r="BF13" i="17" s="1"/>
  <c r="BG13" i="17" s="1"/>
  <c r="BB18" i="16"/>
  <c r="AZ18" i="16"/>
  <c r="AX18" i="16"/>
  <c r="AV18" i="16"/>
  <c r="AT18" i="16"/>
  <c r="AR18" i="16"/>
  <c r="AP18" i="16"/>
  <c r="BB17" i="16"/>
  <c r="AZ17" i="16"/>
  <c r="AX17" i="16"/>
  <c r="AV17" i="16"/>
  <c r="AT17" i="16"/>
  <c r="AR17" i="16"/>
  <c r="AP17" i="16"/>
  <c r="BB16" i="16"/>
  <c r="AZ16" i="16"/>
  <c r="AX16" i="16"/>
  <c r="AV16" i="16"/>
  <c r="AT16" i="16"/>
  <c r="AR16" i="16"/>
  <c r="AP16" i="16"/>
  <c r="AJ16" i="16"/>
  <c r="AK16" i="16" s="1"/>
  <c r="BH16" i="16" s="1"/>
  <c r="O16" i="16"/>
  <c r="P16" i="16" s="1"/>
  <c r="L16" i="16"/>
  <c r="M16" i="16" s="1"/>
  <c r="BB15" i="16"/>
  <c r="AZ15" i="16"/>
  <c r="AX15" i="16"/>
  <c r="AV15" i="16"/>
  <c r="AT15" i="16"/>
  <c r="AR15" i="16"/>
  <c r="AP15" i="16"/>
  <c r="BB14" i="16"/>
  <c r="AZ14" i="16"/>
  <c r="AX14" i="16"/>
  <c r="AV14" i="16"/>
  <c r="AT14" i="16"/>
  <c r="AR14" i="16"/>
  <c r="AP14" i="16"/>
  <c r="BB13" i="16"/>
  <c r="AZ13" i="16"/>
  <c r="AX13" i="16"/>
  <c r="AV13" i="16"/>
  <c r="AT13" i="16"/>
  <c r="AR13" i="16"/>
  <c r="AP13" i="16"/>
  <c r="AJ13" i="16"/>
  <c r="AK13" i="16" s="1"/>
  <c r="BH13" i="16" s="1"/>
  <c r="O13" i="16"/>
  <c r="P13" i="16" s="1"/>
  <c r="L13" i="16"/>
  <c r="M13" i="16" s="1"/>
  <c r="BC13" i="16" l="1"/>
  <c r="BC15" i="16"/>
  <c r="BD15" i="16" s="1"/>
  <c r="BC17" i="16"/>
  <c r="BD17" i="16" s="1"/>
  <c r="BC16" i="16"/>
  <c r="BE16" i="16" s="1"/>
  <c r="BF16" i="16" s="1"/>
  <c r="BG16" i="16" s="1"/>
  <c r="BC18" i="16"/>
  <c r="BD18" i="16" s="1"/>
  <c r="BC14" i="16"/>
  <c r="BD14" i="16" s="1"/>
  <c r="BD13" i="16"/>
  <c r="AL16" i="16"/>
  <c r="AL13" i="16"/>
  <c r="BE13" i="16" l="1"/>
  <c r="BF13" i="16" s="1"/>
  <c r="BG13" i="16" s="1"/>
  <c r="BD16" i="16"/>
  <c r="BB16" i="15"/>
  <c r="AZ16" i="15"/>
  <c r="AX16" i="15"/>
  <c r="AV16" i="15"/>
  <c r="AT16" i="15"/>
  <c r="AR16" i="15"/>
  <c r="AP16" i="15"/>
  <c r="BD15" i="15"/>
  <c r="BB14" i="15"/>
  <c r="AZ14" i="15"/>
  <c r="AX14" i="15"/>
  <c r="AV14" i="15"/>
  <c r="AT14" i="15"/>
  <c r="AR14" i="15"/>
  <c r="AP14" i="15"/>
  <c r="BB13" i="15"/>
  <c r="AZ13" i="15"/>
  <c r="AX13" i="15"/>
  <c r="AV13" i="15"/>
  <c r="AT13" i="15"/>
  <c r="AR13" i="15"/>
  <c r="AP13" i="15"/>
  <c r="AJ13" i="15"/>
  <c r="AK13" i="15" s="1"/>
  <c r="BH13" i="15" s="1"/>
  <c r="P13" i="15"/>
  <c r="O13" i="15"/>
  <c r="L13" i="15"/>
  <c r="M13" i="15" s="1"/>
  <c r="BC16" i="15" l="1"/>
  <c r="BD16" i="15" s="1"/>
  <c r="BC13" i="15"/>
  <c r="BE13" i="15" s="1"/>
  <c r="BF13" i="15" s="1"/>
  <c r="BG13" i="15" s="1"/>
  <c r="BC14" i="15"/>
  <c r="BD14" i="15" s="1"/>
  <c r="AL13" i="15"/>
  <c r="BD13" i="15" l="1"/>
  <c r="BB21" i="14"/>
  <c r="AZ21" i="14"/>
  <c r="AX21" i="14"/>
  <c r="AV21" i="14"/>
  <c r="AT21" i="14"/>
  <c r="AR21" i="14"/>
  <c r="AP21" i="14"/>
  <c r="BB20" i="14"/>
  <c r="AZ20" i="14"/>
  <c r="AX20" i="14"/>
  <c r="AV20" i="14"/>
  <c r="AT20" i="14"/>
  <c r="AR20" i="14"/>
  <c r="AP20" i="14"/>
  <c r="BB19" i="14"/>
  <c r="AZ19" i="14"/>
  <c r="AX19" i="14"/>
  <c r="AV19" i="14"/>
  <c r="AT19" i="14"/>
  <c r="AR19" i="14"/>
  <c r="AP19" i="14"/>
  <c r="AJ19" i="14"/>
  <c r="AK19" i="14" s="1"/>
  <c r="BH19" i="14" s="1"/>
  <c r="O19" i="14"/>
  <c r="P19" i="14" s="1"/>
  <c r="L19" i="14"/>
  <c r="M19" i="14" s="1"/>
  <c r="BB18" i="14"/>
  <c r="AZ18" i="14"/>
  <c r="AX18" i="14"/>
  <c r="AV18" i="14"/>
  <c r="AT18" i="14"/>
  <c r="AR18" i="14"/>
  <c r="AP18" i="14"/>
  <c r="BB17" i="14"/>
  <c r="AZ17" i="14"/>
  <c r="AX17" i="14"/>
  <c r="AV17" i="14"/>
  <c r="AT17" i="14"/>
  <c r="AR17" i="14"/>
  <c r="AP17" i="14"/>
  <c r="BB16" i="14"/>
  <c r="AZ16" i="14"/>
  <c r="AX16" i="14"/>
  <c r="AV16" i="14"/>
  <c r="AT16" i="14"/>
  <c r="AR16" i="14"/>
  <c r="AP16" i="14"/>
  <c r="AJ16" i="14"/>
  <c r="AK16" i="14" s="1"/>
  <c r="BH16" i="14" s="1"/>
  <c r="O16" i="14"/>
  <c r="P16" i="14" s="1"/>
  <c r="L16" i="14"/>
  <c r="M16" i="14" s="1"/>
  <c r="BB15" i="14"/>
  <c r="AZ15" i="14"/>
  <c r="AX15" i="14"/>
  <c r="AV15" i="14"/>
  <c r="AT15" i="14"/>
  <c r="AR15" i="14"/>
  <c r="AP15" i="14"/>
  <c r="BB14" i="14"/>
  <c r="AZ14" i="14"/>
  <c r="AX14" i="14"/>
  <c r="AV14" i="14"/>
  <c r="AT14" i="14"/>
  <c r="AR14" i="14"/>
  <c r="AP14" i="14"/>
  <c r="BB13" i="14"/>
  <c r="AZ13" i="14"/>
  <c r="AX13" i="14"/>
  <c r="AV13" i="14"/>
  <c r="AT13" i="14"/>
  <c r="AR13" i="14"/>
  <c r="AP13" i="14"/>
  <c r="AJ13" i="14"/>
  <c r="AK13" i="14" s="1"/>
  <c r="BH13" i="14" s="1"/>
  <c r="O13" i="14"/>
  <c r="P13" i="14" s="1"/>
  <c r="L13" i="14"/>
  <c r="M13" i="14" s="1"/>
  <c r="BC21" i="14" l="1"/>
  <c r="BD21" i="14" s="1"/>
  <c r="BC17" i="14"/>
  <c r="BD17" i="14" s="1"/>
  <c r="BC13" i="14"/>
  <c r="BD13" i="14" s="1"/>
  <c r="BC16" i="14"/>
  <c r="BD16" i="14" s="1"/>
  <c r="BC14" i="14"/>
  <c r="BD14" i="14" s="1"/>
  <c r="BC19" i="14"/>
  <c r="BD19" i="14" s="1"/>
  <c r="BC20" i="14"/>
  <c r="BD20" i="14" s="1"/>
  <c r="BE19" i="14"/>
  <c r="BF19" i="14" s="1"/>
  <c r="BG19" i="14" s="1"/>
  <c r="BE16" i="14"/>
  <c r="BF16" i="14" s="1"/>
  <c r="BG16" i="14" s="1"/>
  <c r="AL19" i="14"/>
  <c r="AL13" i="14"/>
  <c r="AL16" i="14"/>
  <c r="BE13" i="14" l="1"/>
  <c r="BF13" i="14" s="1"/>
  <c r="BG13" i="14" s="1"/>
  <c r="BB18" i="13"/>
  <c r="AZ18" i="13"/>
  <c r="AX18" i="13"/>
  <c r="AV18" i="13"/>
  <c r="AT18" i="13"/>
  <c r="AR18" i="13"/>
  <c r="AP18" i="13"/>
  <c r="BB17" i="13"/>
  <c r="AZ17" i="13"/>
  <c r="AX17" i="13"/>
  <c r="AV17" i="13"/>
  <c r="AT17" i="13"/>
  <c r="AR17" i="13"/>
  <c r="AP17" i="13"/>
  <c r="BB16" i="13"/>
  <c r="AZ16" i="13"/>
  <c r="AX16" i="13"/>
  <c r="AV16" i="13"/>
  <c r="AT16" i="13"/>
  <c r="AR16" i="13"/>
  <c r="AP16" i="13"/>
  <c r="AJ16" i="13"/>
  <c r="AK16" i="13" s="1"/>
  <c r="BH16" i="13" s="1"/>
  <c r="O16" i="13"/>
  <c r="P16" i="13" s="1"/>
  <c r="L16" i="13"/>
  <c r="M16" i="13" s="1"/>
  <c r="BB15" i="13"/>
  <c r="AZ15" i="13"/>
  <c r="AX15" i="13"/>
  <c r="AV15" i="13"/>
  <c r="AT15" i="13"/>
  <c r="AR15" i="13"/>
  <c r="AP15" i="13"/>
  <c r="BB14" i="13"/>
  <c r="AZ14" i="13"/>
  <c r="AX14" i="13"/>
  <c r="AV14" i="13"/>
  <c r="AT14" i="13"/>
  <c r="AR14" i="13"/>
  <c r="AP14" i="13"/>
  <c r="BB13" i="13"/>
  <c r="AZ13" i="13"/>
  <c r="AX13" i="13"/>
  <c r="AV13" i="13"/>
  <c r="AT13" i="13"/>
  <c r="AR13" i="13"/>
  <c r="AP13" i="13"/>
  <c r="AJ13" i="13"/>
  <c r="AK13" i="13" s="1"/>
  <c r="BH13" i="13" s="1"/>
  <c r="O13" i="13"/>
  <c r="P13" i="13" s="1"/>
  <c r="L13" i="13"/>
  <c r="M13" i="13" s="1"/>
  <c r="BC17" i="13" l="1"/>
  <c r="BD17" i="13" s="1"/>
  <c r="BC13" i="13"/>
  <c r="BC16" i="13"/>
  <c r="BE16" i="13" s="1"/>
  <c r="BF16" i="13" s="1"/>
  <c r="BG16" i="13" s="1"/>
  <c r="BC14" i="13"/>
  <c r="BD14" i="13" s="1"/>
  <c r="BD13" i="13"/>
  <c r="AL13" i="13"/>
  <c r="AL16" i="13"/>
  <c r="BD16" i="13" l="1"/>
  <c r="BE13" i="13"/>
  <c r="BF13" i="13" s="1"/>
  <c r="BG13" i="13" s="1"/>
  <c r="BB15" i="12"/>
  <c r="AZ15" i="12"/>
  <c r="AX15" i="12"/>
  <c r="AV15" i="12"/>
  <c r="AT15" i="12"/>
  <c r="AR15" i="12"/>
  <c r="AP15" i="12"/>
  <c r="BB14" i="12"/>
  <c r="AZ14" i="12"/>
  <c r="AX14" i="12"/>
  <c r="AV14" i="12"/>
  <c r="AT14" i="12"/>
  <c r="AR14" i="12"/>
  <c r="AP14" i="12"/>
  <c r="BB13" i="12"/>
  <c r="AZ13" i="12"/>
  <c r="AX13" i="12"/>
  <c r="AV13" i="12"/>
  <c r="AT13" i="12"/>
  <c r="AR13" i="12"/>
  <c r="AP13" i="12"/>
  <c r="AJ13" i="12"/>
  <c r="AK13" i="12" s="1"/>
  <c r="BH13" i="12" s="1"/>
  <c r="O13" i="12"/>
  <c r="P13" i="12" s="1"/>
  <c r="L13" i="12"/>
  <c r="M13" i="12" s="1"/>
  <c r="BC14" i="12" l="1"/>
  <c r="BD14" i="12" s="1"/>
  <c r="BC13" i="12"/>
  <c r="BC15" i="12"/>
  <c r="BD15" i="12" s="1"/>
  <c r="BF13" i="12"/>
  <c r="BG13" i="12" s="1"/>
  <c r="BD13" i="12"/>
  <c r="AL13" i="12"/>
  <c r="BB18" i="10" l="1"/>
  <c r="AZ18" i="10"/>
  <c r="AX18" i="10"/>
  <c r="AV18" i="10"/>
  <c r="AT18" i="10"/>
  <c r="AR18" i="10"/>
  <c r="AP18" i="10"/>
  <c r="BB17" i="10"/>
  <c r="AZ17" i="10"/>
  <c r="AX17" i="10"/>
  <c r="AV17" i="10"/>
  <c r="AT17" i="10"/>
  <c r="AR17" i="10"/>
  <c r="AP17" i="10"/>
  <c r="BB16" i="10"/>
  <c r="AZ16" i="10"/>
  <c r="AX16" i="10"/>
  <c r="AV16" i="10"/>
  <c r="AT16" i="10"/>
  <c r="AR16" i="10"/>
  <c r="AP16" i="10"/>
  <c r="AJ16" i="10"/>
  <c r="AK16" i="10" s="1"/>
  <c r="BH16" i="10" s="1"/>
  <c r="O16" i="10"/>
  <c r="P16" i="10" s="1"/>
  <c r="L16" i="10"/>
  <c r="M16" i="10" s="1"/>
  <c r="BB15" i="10"/>
  <c r="AZ15" i="10"/>
  <c r="AX15" i="10"/>
  <c r="AV15" i="10"/>
  <c r="AT15" i="10"/>
  <c r="AR15" i="10"/>
  <c r="AP15" i="10"/>
  <c r="BB14" i="10"/>
  <c r="AZ14" i="10"/>
  <c r="AX14" i="10"/>
  <c r="AV14" i="10"/>
  <c r="AT14" i="10"/>
  <c r="AR14" i="10"/>
  <c r="AP14" i="10"/>
  <c r="BB13" i="10"/>
  <c r="AZ13" i="10"/>
  <c r="AX13" i="10"/>
  <c r="AV13" i="10"/>
  <c r="AT13" i="10"/>
  <c r="AR13" i="10"/>
  <c r="AP13" i="10"/>
  <c r="AJ13" i="10"/>
  <c r="AK13" i="10" s="1"/>
  <c r="BH13" i="10" s="1"/>
  <c r="O13" i="10"/>
  <c r="L13" i="10"/>
  <c r="M13" i="10" s="1"/>
  <c r="BC18" i="10" l="1"/>
  <c r="BD18" i="10" s="1"/>
  <c r="BC13" i="10"/>
  <c r="BC15" i="10"/>
  <c r="BD15" i="10" s="1"/>
  <c r="BC14" i="10"/>
  <c r="BD14" i="10" s="1"/>
  <c r="BC16" i="10"/>
  <c r="BF16" i="10" s="1"/>
  <c r="BG16" i="10" s="1"/>
  <c r="AL13" i="10"/>
  <c r="P13" i="10"/>
  <c r="AL16" i="10"/>
  <c r="BD16" i="10" l="1"/>
  <c r="BE13" i="10"/>
  <c r="BF13" i="10" s="1"/>
  <c r="BG13" i="10" s="1"/>
  <c r="BD13" i="10"/>
  <c r="AP15" i="9"/>
  <c r="BB14" i="9"/>
  <c r="AZ14" i="9"/>
  <c r="AX14" i="9"/>
  <c r="AV14" i="9"/>
  <c r="AT14" i="9"/>
  <c r="AR14" i="9"/>
  <c r="AP14" i="9"/>
  <c r="BB13" i="9"/>
  <c r="AZ13" i="9"/>
  <c r="AX13" i="9"/>
  <c r="AV13" i="9"/>
  <c r="AT13" i="9"/>
  <c r="AR13" i="9"/>
  <c r="AP13" i="9"/>
  <c r="AJ13" i="9"/>
  <c r="AK13" i="9" s="1"/>
  <c r="BH13" i="9" s="1"/>
  <c r="O13" i="9"/>
  <c r="P13" i="9" s="1"/>
  <c r="L13" i="9"/>
  <c r="M13" i="9" s="1"/>
  <c r="BC13" i="9" l="1"/>
  <c r="BD13" i="9" s="1"/>
  <c r="BC14" i="9"/>
  <c r="BD14" i="9" s="1"/>
  <c r="AL13" i="9"/>
  <c r="BE13" i="9" l="1"/>
  <c r="BF13" i="9" s="1"/>
  <c r="BG13" i="9" s="1"/>
  <c r="AT15" i="4"/>
  <c r="AT14" i="4"/>
  <c r="AT13" i="4"/>
  <c r="L13" i="4" l="1"/>
  <c r="O13" i="4"/>
  <c r="P13" i="4" s="1"/>
  <c r="AR14" i="4" l="1"/>
  <c r="AR15" i="4"/>
  <c r="AR13" i="4"/>
  <c r="AV14" i="4" l="1"/>
  <c r="AV15" i="4"/>
  <c r="AV13" i="4"/>
  <c r="M13" i="4" l="1"/>
  <c r="AJ13" i="4" l="1"/>
  <c r="BB15" i="4"/>
  <c r="AZ15" i="4"/>
  <c r="AX15" i="4"/>
  <c r="AP15" i="4"/>
  <c r="BB14" i="4"/>
  <c r="AZ14" i="4"/>
  <c r="AX14" i="4"/>
  <c r="AP14" i="4"/>
  <c r="BB13" i="4"/>
  <c r="AZ13" i="4"/>
  <c r="AX13" i="4"/>
  <c r="AP13" i="4"/>
  <c r="AK13" i="4" l="1"/>
  <c r="AL13" i="4" s="1"/>
  <c r="BC14" i="4"/>
  <c r="BD14" i="4" s="1"/>
  <c r="BC13" i="4"/>
  <c r="BC15" i="4"/>
  <c r="BD15" i="4" s="1"/>
  <c r="BH13" i="4" l="1"/>
  <c r="BE13" i="4"/>
  <c r="BF13" i="4" s="1"/>
  <c r="BG13" i="4" s="1"/>
  <c r="BD1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2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2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2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200-000004000000}">
      <text>
        <r>
          <rPr>
            <sz val="9"/>
            <color rgb="FF000000"/>
            <rFont val="Tahoma"/>
            <family val="2"/>
          </rPr>
          <t xml:space="preserve">Se debe verificar que la DESCRIOCIÓN DEL RIESGO cumpla con todos estos items.
</t>
        </r>
      </text>
    </comment>
    <comment ref="Q11" authorId="0" shapeId="0" xr:uid="{00000000-0006-0000-02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2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200-000007000000}">
      <text>
        <r>
          <rPr>
            <sz val="9"/>
            <color rgb="FF000000"/>
            <rFont val="Tahoma"/>
            <family val="2"/>
          </rPr>
          <t>Se debe realizar una evaluación del control para determinar la SOLIDEZ del mismo.</t>
        </r>
      </text>
    </comment>
    <comment ref="BJ11" authorId="0" shapeId="0" xr:uid="{00000000-0006-0000-02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200-000009000000}">
      <text>
        <r>
          <rPr>
            <sz val="9"/>
            <color rgb="FF000000"/>
            <rFont val="Tahoma"/>
            <family val="2"/>
          </rPr>
          <t>Se debe identificar cuantas veces se ha materializado el riesgo.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400-000001000000}">
      <text>
        <r>
          <rPr>
            <sz val="9"/>
            <color rgb="FF000000"/>
            <rFont val="Tahoma"/>
            <family val="2"/>
          </rPr>
          <t>Esta etapa tiene el objetivo de identificar los riesgos que sencuentren o no bajo el control de la CDMB, teniendo en cuenta el analisis FODA realizado.</t>
        </r>
      </text>
    </comment>
    <comment ref="N10" authorId="0" shapeId="0" xr:uid="{00000000-0006-0000-0400-000002000000}">
      <text>
        <r>
          <rPr>
            <sz val="9"/>
            <color rgb="FF000000"/>
            <rFont val="Tahoma"/>
            <family val="2"/>
          </rPr>
          <t>n este punto se busca establecer laprobabilidad de ocurrencia del riesgo y sus consecuencias o impacto, con el fin de estimar la zona de riesgo inicial (RIESGO INHERENTE).</t>
        </r>
      </text>
    </comment>
    <comment ref="BJ10" authorId="0" shapeId="0" xr:uid="{00000000-0006-0000-0400-000003000000}">
      <text>
        <r>
          <rPr>
            <sz val="9"/>
            <color rgb="FF000000"/>
            <rFont val="Tahoma"/>
            <family val="2"/>
          </rPr>
          <t>Es la respuesta establecida  para la mitigación de los diferentes riesgos.Para cualquier opción de tratamiento se deben diseñar un plan de acciones de actividades.</t>
        </r>
      </text>
    </comment>
    <comment ref="Q11" authorId="0" shapeId="0" xr:uid="{00000000-0006-0000-0400-000004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400-000005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400-000006000000}">
      <text>
        <r>
          <rPr>
            <sz val="9"/>
            <color rgb="FF000000"/>
            <rFont val="Tahoma"/>
            <family val="2"/>
          </rPr>
          <t>Se debe realizar una evaluación del control para determinar la SOLIDEZ del mismo.</t>
        </r>
      </text>
    </comment>
    <comment ref="BJ11" authorId="0" shapeId="0" xr:uid="{00000000-0006-0000-0400-000007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400-000008000000}">
      <text>
        <r>
          <rPr>
            <sz val="9"/>
            <color rgb="FF000000"/>
            <rFont val="Tahoma"/>
            <family val="2"/>
          </rPr>
          <t>Se debe identificar cuantas vece ha materializado el riesgo.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5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5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5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500-000004000000}">
      <text>
        <r>
          <rPr>
            <sz val="9"/>
            <color rgb="FF000000"/>
            <rFont val="Tahoma"/>
            <family val="2"/>
          </rPr>
          <t xml:space="preserve">Se debe verificar que la DESCRIOCIÓN DEL RIESGO cumpla con todos estos items.
</t>
        </r>
      </text>
    </comment>
    <comment ref="Q11" authorId="0" shapeId="0" xr:uid="{00000000-0006-0000-05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5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500-000007000000}">
      <text>
        <r>
          <rPr>
            <sz val="9"/>
            <color rgb="FF000000"/>
            <rFont val="Tahoma"/>
            <family val="2"/>
          </rPr>
          <t>Se debe realizar una evaluación del control para determinar la SOLIDEZ del mismo.</t>
        </r>
      </text>
    </comment>
    <comment ref="BJ11" authorId="0" shapeId="0" xr:uid="{00000000-0006-0000-05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500-000009000000}">
      <text>
        <r>
          <rPr>
            <sz val="9"/>
            <color rgb="FF000000"/>
            <rFont val="Tahoma"/>
            <family val="2"/>
          </rPr>
          <t>Se debe identificar cuantas veces se ha materializado el riesgo.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6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6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6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600-000004000000}">
      <text>
        <r>
          <rPr>
            <sz val="9"/>
            <color rgb="FF000000"/>
            <rFont val="Tahoma"/>
            <family val="2"/>
          </rPr>
          <t xml:space="preserve">Se debe verificar que la DESCRIOCIÓN DEL RIESGO cumpla con todos estos items.
</t>
        </r>
      </text>
    </comment>
    <comment ref="Q11" authorId="0" shapeId="0" xr:uid="{00000000-0006-0000-06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6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600-000007000000}">
      <text>
        <r>
          <rPr>
            <sz val="9"/>
            <color rgb="FF000000"/>
            <rFont val="Tahoma"/>
            <family val="2"/>
          </rPr>
          <t>Se debe realizar una evaluación del control para determinar la SOLIDEZ del mismo.</t>
        </r>
      </text>
    </comment>
    <comment ref="BJ11" authorId="0" shapeId="0" xr:uid="{00000000-0006-0000-06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600-000009000000}">
      <text>
        <r>
          <rPr>
            <sz val="9"/>
            <color rgb="FF000000"/>
            <rFont val="Tahoma"/>
            <family val="2"/>
          </rPr>
          <t>Se debe identificar cuantas veces se ha materializado el riesgo.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7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7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7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700-000004000000}">
      <text>
        <r>
          <rPr>
            <sz val="9"/>
            <color rgb="FF000000"/>
            <rFont val="Tahoma"/>
            <family val="2"/>
          </rPr>
          <t xml:space="preserve">Se debe verificar que la DESCRIOCIÓN DEL RIESGO cumpla con todos estos items.
</t>
        </r>
      </text>
    </comment>
    <comment ref="Q11" authorId="0" shapeId="0" xr:uid="{00000000-0006-0000-07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7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700-000007000000}">
      <text>
        <r>
          <rPr>
            <sz val="9"/>
            <color rgb="FF000000"/>
            <rFont val="Tahoma"/>
            <family val="2"/>
          </rPr>
          <t>Se debe realizar una evaluación del control para determinar la SOLIDEZ del mismo.</t>
        </r>
      </text>
    </comment>
    <comment ref="BJ11" authorId="0" shapeId="0" xr:uid="{00000000-0006-0000-07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700-000009000000}">
      <text>
        <r>
          <rPr>
            <sz val="9"/>
            <color rgb="FF000000"/>
            <rFont val="Tahoma"/>
            <family val="2"/>
          </rPr>
          <t>Se debe identificar cuantas veces se ha materializado el riesgo.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8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8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8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800-000004000000}">
      <text>
        <r>
          <rPr>
            <sz val="9"/>
            <color rgb="FF000000"/>
            <rFont val="Tahoma"/>
            <family val="2"/>
          </rPr>
          <t xml:space="preserve">Se debe verificar que la DESCRIOCIÓN DEL RIESGO cumpla con todos estos items.
</t>
        </r>
      </text>
    </comment>
    <comment ref="Q11" authorId="0" shapeId="0" xr:uid="{00000000-0006-0000-08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8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800-000007000000}">
      <text>
        <r>
          <rPr>
            <sz val="9"/>
            <color rgb="FF000000"/>
            <rFont val="Tahoma"/>
            <family val="2"/>
          </rPr>
          <t>Se debe realizar una evaluación del control para determinar la SOLIDEZ del mismo.</t>
        </r>
      </text>
    </comment>
    <comment ref="BJ11" authorId="0" shapeId="0" xr:uid="{00000000-0006-0000-08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800-000009000000}">
      <text>
        <r>
          <rPr>
            <sz val="9"/>
            <color rgb="FF000000"/>
            <rFont val="Tahoma"/>
            <family val="2"/>
          </rPr>
          <t>Se debe identificar cuantas veces se ha materializado el riesgo.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9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9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9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900-000004000000}">
      <text>
        <r>
          <rPr>
            <sz val="9"/>
            <color rgb="FF000000"/>
            <rFont val="Tahoma"/>
            <family val="2"/>
          </rPr>
          <t xml:space="preserve">Se debe verificar que la DESCRIOCIÓN DEL RIESGO cumpla con todos estos items.
</t>
        </r>
      </text>
    </comment>
    <comment ref="Q11" authorId="0" shapeId="0" xr:uid="{00000000-0006-0000-09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9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900-000007000000}">
      <text>
        <r>
          <rPr>
            <sz val="9"/>
            <color rgb="FF000000"/>
            <rFont val="Tahoma"/>
            <family val="2"/>
          </rPr>
          <t>Se debe realizar una evaluación del control para determinar la SOLIDEZ del mismo.</t>
        </r>
      </text>
    </comment>
    <comment ref="BJ11" authorId="0" shapeId="0" xr:uid="{00000000-0006-0000-09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900-000009000000}">
      <text>
        <r>
          <rPr>
            <sz val="9"/>
            <color rgb="FF000000"/>
            <rFont val="Tahoma"/>
            <family val="2"/>
          </rPr>
          <t>Se debe identificar cuantas veces se ha materializado el riesgo.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A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A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A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A00-000004000000}">
      <text>
        <r>
          <rPr>
            <sz val="9"/>
            <color rgb="FF000000"/>
            <rFont val="Tahoma"/>
            <family val="2"/>
          </rPr>
          <t xml:space="preserve">Se debe verificar que la DESCRIOCIÓN DEL RIESGO cumpla con todos estos items.
</t>
        </r>
      </text>
    </comment>
    <comment ref="Q11" authorId="0" shapeId="0" xr:uid="{00000000-0006-0000-0A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A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A00-000007000000}">
      <text>
        <r>
          <rPr>
            <sz val="9"/>
            <color rgb="FF000000"/>
            <rFont val="Tahoma"/>
            <family val="2"/>
          </rPr>
          <t>Se debe realizar una evaluación del control para determinar la SOLIDEZ del mismo.</t>
        </r>
      </text>
    </comment>
    <comment ref="BJ11" authorId="0" shapeId="0" xr:uid="{00000000-0006-0000-0A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A00-000009000000}">
      <text>
        <r>
          <rPr>
            <sz val="9"/>
            <color rgb="FF000000"/>
            <rFont val="Tahoma"/>
            <family val="2"/>
          </rPr>
          <t>Se debe identificar cuantas veces se ha materializado el riesgo.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B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B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B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B00-000004000000}">
      <text>
        <r>
          <rPr>
            <sz val="9"/>
            <color rgb="FF000000"/>
            <rFont val="Tahoma"/>
            <family val="2"/>
          </rPr>
          <t xml:space="preserve">Se debe verificar que la DESCRIOCIÓN DEL RIESGO cumpla con todos estos items.
</t>
        </r>
      </text>
    </comment>
    <comment ref="Q11" authorId="0" shapeId="0" xr:uid="{00000000-0006-0000-0B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B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B00-000007000000}">
      <text>
        <r>
          <rPr>
            <sz val="9"/>
            <color rgb="FF000000"/>
            <rFont val="Tahoma"/>
            <family val="2"/>
          </rPr>
          <t>Se debe realizar una evaluación del control para determinar la SOLIDEZ del mismo.</t>
        </r>
      </text>
    </comment>
    <comment ref="BJ11" authorId="0" shapeId="0" xr:uid="{00000000-0006-0000-0B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B00-000009000000}">
      <text>
        <r>
          <rPr>
            <sz val="9"/>
            <color rgb="FF000000"/>
            <rFont val="Tahoma"/>
            <family val="2"/>
          </rPr>
          <t>Se debe identificar cuantas veces se ha materializado el riesgo.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C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C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C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C00-000004000000}">
      <text>
        <r>
          <rPr>
            <sz val="9"/>
            <color rgb="FF000000"/>
            <rFont val="Tahoma"/>
            <family val="2"/>
          </rPr>
          <t xml:space="preserve">Se debe verificar que la DESCRIOCIÓN DEL RIESGO cumpla con todos estos items.
</t>
        </r>
      </text>
    </comment>
    <comment ref="Q11" authorId="0" shapeId="0" xr:uid="{00000000-0006-0000-0C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C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C00-000007000000}">
      <text>
        <r>
          <rPr>
            <sz val="9"/>
            <color rgb="FF000000"/>
            <rFont val="Tahoma"/>
            <family val="2"/>
          </rPr>
          <t>Se debe realizar una evaluación del control para determinar la SOLIDEZ del mismo.</t>
        </r>
      </text>
    </comment>
    <comment ref="BJ11" authorId="0" shapeId="0" xr:uid="{00000000-0006-0000-0C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C00-000009000000}">
      <text>
        <r>
          <rPr>
            <sz val="9"/>
            <color rgb="FF000000"/>
            <rFont val="Tahoma"/>
            <family val="2"/>
          </rPr>
          <t>Se debe identificar cuantas veces se ha materializado el riesgo.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D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D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D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D00-000004000000}">
      <text>
        <r>
          <rPr>
            <sz val="9"/>
            <color rgb="FF000000"/>
            <rFont val="Tahoma"/>
            <family val="2"/>
          </rPr>
          <t xml:space="preserve">Se debe verificar que la DESCRIOCIÓN DEL RIESGO cumpla con todos estos items.
</t>
        </r>
      </text>
    </comment>
    <comment ref="Q11" authorId="0" shapeId="0" xr:uid="{00000000-0006-0000-0D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D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D00-000007000000}">
      <text>
        <r>
          <rPr>
            <sz val="9"/>
            <color rgb="FF000000"/>
            <rFont val="Tahoma"/>
            <family val="2"/>
          </rPr>
          <t>Se debe realizar una evaluación del control para determinar la SOLIDEZ del mismo.</t>
        </r>
      </text>
    </comment>
    <comment ref="BJ11" authorId="0" shapeId="0" xr:uid="{00000000-0006-0000-0D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D00-000009000000}">
      <text>
        <r>
          <rPr>
            <sz val="9"/>
            <color rgb="FF000000"/>
            <rFont val="Tahoma"/>
            <family val="2"/>
          </rPr>
          <t>Se debe identificar cuantas veces se ha materializado el riesgo.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E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E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E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E00-000004000000}">
      <text>
        <r>
          <rPr>
            <sz val="9"/>
            <color rgb="FF000000"/>
            <rFont val="Tahoma"/>
            <family val="2"/>
          </rPr>
          <t xml:space="preserve">Se debe verificar que la DESCRIOCIÓN DEL RIESGO cumpla con todos estos items.
</t>
        </r>
      </text>
    </comment>
    <comment ref="Q11" authorId="0" shapeId="0" xr:uid="{00000000-0006-0000-0E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E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E00-000007000000}">
      <text>
        <r>
          <rPr>
            <sz val="9"/>
            <color rgb="FF000000"/>
            <rFont val="Tahoma"/>
            <family val="2"/>
          </rPr>
          <t>Se debe realizar una evaluación del control para determinar la SOLIDEZ del mismo.</t>
        </r>
      </text>
    </comment>
    <comment ref="BJ11" authorId="0" shapeId="0" xr:uid="{00000000-0006-0000-0E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E00-000009000000}">
      <text>
        <r>
          <rPr>
            <sz val="9"/>
            <color rgb="FF000000"/>
            <rFont val="Tahoma"/>
            <family val="2"/>
          </rPr>
          <t>Se debe identificar cuantas veces se ha materializado el riesgo.</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F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F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F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F00-000004000000}">
      <text>
        <r>
          <rPr>
            <sz val="9"/>
            <color rgb="FF000000"/>
            <rFont val="Tahoma"/>
            <family val="2"/>
          </rPr>
          <t xml:space="preserve">Se debe verificar que la DESCRIOCIÓN DEL RIESGO cumpla con todos estos items.
</t>
        </r>
      </text>
    </comment>
    <comment ref="Q11" authorId="0" shapeId="0" xr:uid="{00000000-0006-0000-0F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F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F00-000007000000}">
      <text>
        <r>
          <rPr>
            <sz val="9"/>
            <color rgb="FF000000"/>
            <rFont val="Tahoma"/>
            <family val="2"/>
          </rPr>
          <t>Se debe realizar una evaluación del control para determinar la SOLIDEZ del mismo.</t>
        </r>
      </text>
    </comment>
    <comment ref="BJ11" authorId="0" shapeId="0" xr:uid="{00000000-0006-0000-0F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F00-000009000000}">
      <text>
        <r>
          <rPr>
            <sz val="9"/>
            <color rgb="FF000000"/>
            <rFont val="Tahoma"/>
            <family val="2"/>
          </rPr>
          <t>Se debe identificar cuantas veces se ha materializado el riesgo.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10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10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10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1000-000004000000}">
      <text>
        <r>
          <rPr>
            <sz val="9"/>
            <color rgb="FF000000"/>
            <rFont val="Tahoma"/>
            <family val="2"/>
          </rPr>
          <t xml:space="preserve">Se debe verificar que la DESCRIOCIÓN DEL RIESGO cumpla con todos estos items.
</t>
        </r>
      </text>
    </comment>
    <comment ref="Q11" authorId="0" shapeId="0" xr:uid="{00000000-0006-0000-10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10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1000-000007000000}">
      <text>
        <r>
          <rPr>
            <sz val="9"/>
            <color rgb="FF000000"/>
            <rFont val="Tahoma"/>
            <family val="2"/>
          </rPr>
          <t>Se debe realizar una evaluación del control para determinar la SOLIDEZ del mismo.</t>
        </r>
      </text>
    </comment>
    <comment ref="BJ11" authorId="0" shapeId="0" xr:uid="{00000000-0006-0000-10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1000-000009000000}">
      <text>
        <r>
          <rPr>
            <sz val="9"/>
            <color rgb="FF000000"/>
            <rFont val="Tahoma"/>
            <family val="2"/>
          </rPr>
          <t>Se debe identificar cuantas veces se ha materializado el riesgo.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11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11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11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1100-000004000000}">
      <text>
        <r>
          <rPr>
            <sz val="9"/>
            <color rgb="FF000000"/>
            <rFont val="Tahoma"/>
            <family val="2"/>
          </rPr>
          <t xml:space="preserve">Se debe verificar que la DESCRIOCIÓN DEL RIESGO cumpla con todos estos items.
</t>
        </r>
      </text>
    </comment>
    <comment ref="Q11" authorId="0" shapeId="0" xr:uid="{00000000-0006-0000-11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11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1100-000007000000}">
      <text>
        <r>
          <rPr>
            <sz val="9"/>
            <color rgb="FF000000"/>
            <rFont val="Tahoma"/>
            <family val="2"/>
          </rPr>
          <t>Se debe realizar una evaluación del control para determinar la SOLIDEZ del mismo.</t>
        </r>
      </text>
    </comment>
    <comment ref="BJ11" authorId="0" shapeId="0" xr:uid="{00000000-0006-0000-11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1100-000009000000}">
      <text>
        <r>
          <rPr>
            <sz val="9"/>
            <color rgb="FF000000"/>
            <rFont val="Tahoma"/>
            <family val="2"/>
          </rPr>
          <t>Se debe identificar cuantas veces se ha materializado el riesgo.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12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12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12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1200-000004000000}">
      <text>
        <r>
          <rPr>
            <sz val="9"/>
            <color rgb="FF000000"/>
            <rFont val="Tahoma"/>
            <family val="2"/>
          </rPr>
          <t xml:space="preserve">Se debe verificar que la DESCRIOCIÓN DEL RIESGO cumpla con todos estos items.
</t>
        </r>
      </text>
    </comment>
    <comment ref="Q11" authorId="0" shapeId="0" xr:uid="{00000000-0006-0000-12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12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1200-000007000000}">
      <text>
        <r>
          <rPr>
            <sz val="9"/>
            <color rgb="FF000000"/>
            <rFont val="Tahoma"/>
            <family val="2"/>
          </rPr>
          <t>Se debe realizar una evaluación del control para determinar la SOLIDEZ del mismo.</t>
        </r>
      </text>
    </comment>
    <comment ref="BJ11" authorId="0" shapeId="0" xr:uid="{00000000-0006-0000-12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1200-000009000000}">
      <text>
        <r>
          <rPr>
            <sz val="9"/>
            <color rgb="FF000000"/>
            <rFont val="Tahoma"/>
            <family val="2"/>
          </rPr>
          <t>Se debe identificar cuantas veces se ha materializado el riesgo.</t>
        </r>
      </text>
    </comment>
  </commentList>
</comments>
</file>

<file path=xl/sharedStrings.xml><?xml version="1.0" encoding="utf-8"?>
<sst xmlns="http://schemas.openxmlformats.org/spreadsheetml/2006/main" count="3822" uniqueCount="840">
  <si>
    <t>PROCESO</t>
  </si>
  <si>
    <t>OBJETIVO</t>
  </si>
  <si>
    <t>COD</t>
  </si>
  <si>
    <t>IMPACTO</t>
  </si>
  <si>
    <t>CLASIFICACIÓN DEL RIESGO</t>
  </si>
  <si>
    <t>FRECUENCIA</t>
  </si>
  <si>
    <t>R1</t>
  </si>
  <si>
    <t>AFECTACIÓN ECONÓMICA</t>
  </si>
  <si>
    <t>EJECUCIÓN Y ADMINISTRACIÓN DE PROCESOS</t>
  </si>
  <si>
    <t>FRAUDE EXTERNO</t>
  </si>
  <si>
    <t>FRAUDE INTERNO</t>
  </si>
  <si>
    <t>FALLAS TECNOLÓGICAS</t>
  </si>
  <si>
    <t>RELACIONES LABORALES</t>
  </si>
  <si>
    <t>USUARIOS, PRODUCTOS Y PRÁCTICAS</t>
  </si>
  <si>
    <t>DAÑOS A ACTIVOS FIJOS/EVENTOS EXTERNOS</t>
  </si>
  <si>
    <t>MUY BAJA</t>
  </si>
  <si>
    <t>BAJA</t>
  </si>
  <si>
    <t>MEDIA</t>
  </si>
  <si>
    <t>ALTA</t>
  </si>
  <si>
    <t>MUY ALTA</t>
  </si>
  <si>
    <t>LEVE</t>
  </si>
  <si>
    <t>MENOR</t>
  </si>
  <si>
    <t>MODERADO</t>
  </si>
  <si>
    <t>MAYOR</t>
  </si>
  <si>
    <t>CATASTRÓFICO</t>
  </si>
  <si>
    <t>TIPO DE RIESGO</t>
  </si>
  <si>
    <t>TIPO</t>
  </si>
  <si>
    <t>PESO</t>
  </si>
  <si>
    <t>IMPLEMENTACIÓN</t>
  </si>
  <si>
    <t>DOCUMENTACION</t>
  </si>
  <si>
    <t>EVIDENCIA</t>
  </si>
  <si>
    <t>PREVENTIVO</t>
  </si>
  <si>
    <t>CORRECTIVO</t>
  </si>
  <si>
    <t>DETECTIVO</t>
  </si>
  <si>
    <t>AUTOMATICO</t>
  </si>
  <si>
    <t>MANUAL</t>
  </si>
  <si>
    <t>DOCUMENTADO</t>
  </si>
  <si>
    <t>SIN DOCUMENTAR</t>
  </si>
  <si>
    <t>CONTINUA</t>
  </si>
  <si>
    <t>ALEATORIA</t>
  </si>
  <si>
    <t>CON REGISTRO</t>
  </si>
  <si>
    <t>SIN REGISTRO</t>
  </si>
  <si>
    <t>DESPUES DE CONTROLES</t>
  </si>
  <si>
    <t>RESPONSABLE</t>
  </si>
  <si>
    <t>% #</t>
  </si>
  <si>
    <t>TRATAMIENTO</t>
  </si>
  <si>
    <t>MITIGAR</t>
  </si>
  <si>
    <t>TRANSFERIR</t>
  </si>
  <si>
    <t>ACEPTAR</t>
  </si>
  <si>
    <t>EVITAR</t>
  </si>
  <si>
    <t>TRATAMIENTO DEL RIESGO</t>
  </si>
  <si>
    <t>PLAN DE ACCIÓN</t>
  </si>
  <si>
    <t>ESTADO</t>
  </si>
  <si>
    <t>GESTIÓN</t>
  </si>
  <si>
    <t>IDENTIFICACIÓN DEL RIESGO</t>
  </si>
  <si>
    <t>IDENTIFICACION IMPACTO</t>
  </si>
  <si>
    <t>CALIFICACION IMPACTO</t>
  </si>
  <si>
    <t>TIPO DE ACTIVO DE INFORMACION</t>
  </si>
  <si>
    <t>NOMBRE DEL ACTIVO DE INFORMACIÓN</t>
  </si>
  <si>
    <t>PERDIDA DE CONFIDENCIALIDAD</t>
  </si>
  <si>
    <t>PERDIDA DE LA INTEGRIDAD</t>
  </si>
  <si>
    <t>PERDIDA DE LA DISPONIBILIDAD</t>
  </si>
  <si>
    <t>SEGURIDAD DE LA INFORMACIÓN</t>
  </si>
  <si>
    <t>Afectación Economica</t>
  </si>
  <si>
    <t>MENOR A 10 SMLMV</t>
  </si>
  <si>
    <t>ENTRE 10 Y 50 SMLMV</t>
  </si>
  <si>
    <t>ENTRE 100 Y 500 SMLMV</t>
  </si>
  <si>
    <t>ENTRE 50 Y 100 SMLMV</t>
  </si>
  <si>
    <t>MAYOR A 500 SMLMV</t>
  </si>
  <si>
    <t>CLASIFICACIÓN PROBABILIDAD</t>
  </si>
  <si>
    <t>FRECUENCIA DE LA ACTIVIDAD</t>
  </si>
  <si>
    <t>MAXIMO 2 VECES POR AÑO</t>
  </si>
  <si>
    <t>3 A 24 VECES POR AÑO</t>
  </si>
  <si>
    <t>24 A 500 VECES POR AÑO</t>
  </si>
  <si>
    <t>500 A 5000 VECES POR AÑO</t>
  </si>
  <si>
    <t>MÁS DE 5000 VECES POR AÑO</t>
  </si>
  <si>
    <t>ABIERTO</t>
  </si>
  <si>
    <t>EN CURSO</t>
  </si>
  <si>
    <t>CERRADO</t>
  </si>
  <si>
    <t>Pérdidas derivadas de errores en la ejecución y administración de procesos.</t>
  </si>
  <si>
    <t>Errores en hardware, software, telecomunicaciones, interrupción de servicios básicos.</t>
  </si>
  <si>
    <t>Pérdida por daños o extravíos de los activos fijos por desastres naturales u otros riesgos/eventos externos como atentados, vandalismo, orden público.</t>
  </si>
  <si>
    <t>Pérdida derivada de actos de fraude por personas ajenas a la organización (no participa personal de la entidad).</t>
  </si>
  <si>
    <t>Pérdida debido a actos de fraude, actuaciones irregulares, comisión de hechos delictivos abuso de confianza, apropiación indebida, incumplimiento de regulaciones legales o internas de la entidad en las cuales está involucrado por lo menos 1 participante interno de la organización, son realizadas de forma intencional y/o con ánimo de lucro para sí mismo o para terceros.</t>
  </si>
  <si>
    <t>Pérdidas que surgen de acciones contrarias a las leyes o acuerdos de empleo, salud o seguridad, del pago de demandas por daños personales o de discriminación.</t>
  </si>
  <si>
    <t>Fallas negligentes o involuntarias de las obligaciones frente a los usuarios y que impiden satisfacer una obligación profesional frente a éstos.</t>
  </si>
  <si>
    <t>El riesgo afecta la imagen de algún área de la organización.</t>
  </si>
  <si>
    <t>El riesgo afecta la imagen de la entidad con algunos usuarios de relevancia frente al logro de los objetivos.</t>
  </si>
  <si>
    <t>El riesgo afecta la imagen de la entidad con efecto publicitario sostenido a nivel de sector administrativo, nivel departamental o municipal.</t>
  </si>
  <si>
    <t>PROCESOS</t>
  </si>
  <si>
    <t>GESTIÓN ESTRATÉGICA</t>
  </si>
  <si>
    <t>GESTIÓN DEL CONOCIMIENTO AMBIENTAL</t>
  </si>
  <si>
    <t>ORDENAMIENTO Y PLANIFICACIÓN AMBIENTAL</t>
  </si>
  <si>
    <t>CULTURA AMBIENTAL</t>
  </si>
  <si>
    <t>GESTIÓN INTEGRAL DE LA OFERTA AMBIENTAL</t>
  </si>
  <si>
    <t>GESTIÓN DEL RIESGO AMBIENTAL TERRITORIAL</t>
  </si>
  <si>
    <t>EVALUACIÓN Y CONTROL A LA DEMANDA AMBIENTAL</t>
  </si>
  <si>
    <t>GESTIÓN DE LOS RECURSOS FINANCIEROS</t>
  </si>
  <si>
    <t>GESTIÓN JURÍDICA</t>
  </si>
  <si>
    <t>GESTIÓN DEL TALENTO HUMANO</t>
  </si>
  <si>
    <t>GESTIÓN DOCUMENTAL</t>
  </si>
  <si>
    <t>ADQUISICIÓN DE BIENES Y SERVICIOS</t>
  </si>
  <si>
    <t>GESTIÓN DE TECNOLOGÍA DE LA INFORMACIÓN</t>
  </si>
  <si>
    <t>GESTIÓN DE LOS RECURSOS FÍSICOS</t>
  </si>
  <si>
    <t>RELACIONES CON PARTES INTERESADAS</t>
  </si>
  <si>
    <t>EVALUACIÓN Y SEGUIMIENTO DEL SIGC</t>
  </si>
  <si>
    <t>CODIGO</t>
  </si>
  <si>
    <t>VULNERABILIDADES</t>
  </si>
  <si>
    <t>AMENAZAS</t>
  </si>
  <si>
    <t>FACTOR DE RIESGOS</t>
  </si>
  <si>
    <t>TALENTO HUMANO</t>
  </si>
  <si>
    <t>TECNOLOGIA</t>
  </si>
  <si>
    <t>INFRAESTRUCTURA</t>
  </si>
  <si>
    <t>EVENTO EXTERNO</t>
  </si>
  <si>
    <t>POSIBILIDAD DE AFECTACIÓN ECONÓMICA</t>
  </si>
  <si>
    <t>POSIBILIDAD DE AFECTACIÓN REPUTACIONAL</t>
  </si>
  <si>
    <t>HARDWARE</t>
  </si>
  <si>
    <t>SOFTWARE</t>
  </si>
  <si>
    <t>RED</t>
  </si>
  <si>
    <t>PERSONAL</t>
  </si>
  <si>
    <t>LUGAR</t>
  </si>
  <si>
    <t>ORGANIZACIÓN</t>
  </si>
  <si>
    <t>DAÑO FISICO</t>
  </si>
  <si>
    <t>EVENTOS NATURALES</t>
  </si>
  <si>
    <t>PERDIDAS DE LOS SERVICIOS ESENCIALES</t>
  </si>
  <si>
    <t>PERTURBACIÓN DEBIDA A LA RADIACION</t>
  </si>
  <si>
    <t>COMPROMISO DE LA INFORMACIÓN</t>
  </si>
  <si>
    <t>FALLAS TECNICAS</t>
  </si>
  <si>
    <t>ACCIONES NO AUTORIZADAS</t>
  </si>
  <si>
    <t>COMPROMISO DE LAS FUNCIONES</t>
  </si>
  <si>
    <t>VERSIÓN</t>
  </si>
  <si>
    <t>ELABORÓ</t>
  </si>
  <si>
    <t>REVISÓ</t>
  </si>
  <si>
    <t>APROBÓ</t>
  </si>
  <si>
    <t>CORPORACIÓN AUTONOMA REGIONAL PARA LA DEFENSA DE LA MESETA DE BUCARAMANGA- CDMB</t>
  </si>
  <si>
    <t>PROBABILIDAD</t>
  </si>
  <si>
    <t>MAPA DE RIEGOS DE CORRUPCIÓN</t>
  </si>
  <si>
    <t>CONTROLES</t>
  </si>
  <si>
    <t xml:space="preserve">PROBABILIDAD </t>
  </si>
  <si>
    <t>¿Afectar al grupo de funcionarios del proceso?</t>
  </si>
  <si>
    <t>¿Afectar el cumplimiento de metas y objetivos de la dependencia?</t>
  </si>
  <si>
    <t>¿Afectar el cumplimiento de misión de la entidad?</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</si>
  <si>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</si>
  <si>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</si>
  <si>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</si>
  <si>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</si>
  <si>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 del bien, servicios o recursos públicos?</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</si>
  <si>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</si>
  <si>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</si>
  <si>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</si>
  <si>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</si>
  <si>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</si>
  <si>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</si>
  <si>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</si>
  <si>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</si>
  <si>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</si>
  <si>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</si>
  <si>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</si>
  <si>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
  </si>
  <si>
    <t>¿Responsable asignado?</t>
  </si>
  <si>
    <t>¿El responsable tiene autoridad y funciones en la ejecucion del control?</t>
  </si>
  <si>
    <t>¿Periodicidad?</t>
  </si>
  <si>
    <t>¿Proposito?</t>
  </si>
  <si>
    <t>¿La fuente de información es confiable para la ejecución del control?</t>
  </si>
  <si>
    <t>¿Se investigan y se resuelven las salidas no conformes del control?</t>
  </si>
  <si>
    <t>¿Evidencia de la ejecuciónd el control?</t>
  </si>
  <si>
    <t>Sumatoria</t>
  </si>
  <si>
    <t>PROMEDIO</t>
  </si>
  <si>
    <t>SOLIDEZ DEL CONTROL</t>
  </si>
  <si>
    <t>7 preguntas</t>
  </si>
  <si>
    <t>19 PREG</t>
  </si>
  <si>
    <t>RARA VEZ</t>
  </si>
  <si>
    <t>Asignado</t>
  </si>
  <si>
    <t>Adecuado</t>
  </si>
  <si>
    <t>Oportuna</t>
  </si>
  <si>
    <t>Prevenir</t>
  </si>
  <si>
    <t>Confiable</t>
  </si>
  <si>
    <t>Se investigan y resuelven oportunamente</t>
  </si>
  <si>
    <t>Completa</t>
  </si>
  <si>
    <t>SI</t>
  </si>
  <si>
    <t>AL MENOS 1 VEZ EN LOS ULTIMOS 5 AÑOS</t>
  </si>
  <si>
    <t>IMPROBABLE</t>
  </si>
  <si>
    <t>No asignado</t>
  </si>
  <si>
    <t>Inadecuado</t>
  </si>
  <si>
    <t>Inoportuna</t>
  </si>
  <si>
    <t>Detectar</t>
  </si>
  <si>
    <t>No confiable</t>
  </si>
  <si>
    <t>No se investigan y resuelven oportunamente</t>
  </si>
  <si>
    <t>Incompleta</t>
  </si>
  <si>
    <t>NO</t>
  </si>
  <si>
    <t>REDUCIR</t>
  </si>
  <si>
    <t>AL MENOS 1 VEZ EN LOS ULTIMOS 2 AÑOS</t>
  </si>
  <si>
    <t>POSIBLE</t>
  </si>
  <si>
    <t>No es un control</t>
  </si>
  <si>
    <t>No existe</t>
  </si>
  <si>
    <t>AL MENOS 1 VEZ EN EL ULTIMO AÑO</t>
  </si>
  <si>
    <t>PROBABLE</t>
  </si>
  <si>
    <t>COMPARTIR</t>
  </si>
  <si>
    <t>MAS DE 1 VEZ AL AÑO</t>
  </si>
  <si>
    <t>CASI SEGURO</t>
  </si>
  <si>
    <t>INFORMACIÓN</t>
  </si>
  <si>
    <t>SERVICIOS</t>
  </si>
  <si>
    <t>INTANGIBLES</t>
  </si>
  <si>
    <t>COMPONENTES DE RED</t>
  </si>
  <si>
    <t>PERSONAS</t>
  </si>
  <si>
    <t>INSTALACIONES</t>
  </si>
  <si>
    <t>E-GE-FO10</t>
  </si>
  <si>
    <t>EQUIPO LIDER SIGC</t>
  </si>
  <si>
    <t>REPRESENTANTE DE LA DIRECCIÓN</t>
  </si>
  <si>
    <t>DIRECTOR GENERAL</t>
  </si>
  <si>
    <t>DESCRIPCIÓN DEL RIESGO</t>
  </si>
  <si>
    <t>ACCIONES DE CONTINGENCIA ANTE POSIBLE MATERIALIZACIÓN</t>
  </si>
  <si>
    <t>¿Cuántas veces se ha materializado el riesgo?</t>
  </si>
  <si>
    <t>No.</t>
  </si>
  <si>
    <t>POSIBILIDAD DE AFECTACIÓN AMBIENTAL</t>
  </si>
  <si>
    <t>POSIBILIDAD DE AFECTACIÓN EN LA CALIDAD DE LOS SERVICIOS OFRECIDOS</t>
  </si>
  <si>
    <t>POSIBILIDAD DE AFECTACIÓN A LOS TRABAJADORES</t>
  </si>
  <si>
    <t>POSIBILIDAD DE AFECTACIÓN AL CLIMA LABORAL</t>
  </si>
  <si>
    <t>POSIBILIDAD DE AFECTACIÓN DE LOS BIENES, ACTIVOS E INFRAESTRUCTURA DE LA ENTIDAD</t>
  </si>
  <si>
    <t>Acción u omisión</t>
  </si>
  <si>
    <t>Uso del Poder</t>
  </si>
  <si>
    <t>Desviar la Gestión de lo Público</t>
  </si>
  <si>
    <t>Beneficio Privado</t>
  </si>
  <si>
    <t>VALORACIÓN DEL RIESGO</t>
  </si>
  <si>
    <t>NIVEL DE IMPACTO</t>
  </si>
  <si>
    <t>RIESGO INHERENTE</t>
  </si>
  <si>
    <t>ANALISIS DEL RIESGO</t>
  </si>
  <si>
    <t>VALORACIÓN DE LA DESCRIPCIÓN DEL RIESGO</t>
  </si>
  <si>
    <t>EVALUACIÓN DEL CONTROL</t>
  </si>
  <si>
    <t>CLASIFICACIÓN DEL DISEÑO</t>
  </si>
  <si>
    <t>1.ACTIVIDADES</t>
  </si>
  <si>
    <t>EVIDENCIAS</t>
  </si>
  <si>
    <t>FISCAL</t>
  </si>
  <si>
    <t>Tipo</t>
  </si>
  <si>
    <t>Vulnerabilidades</t>
  </si>
  <si>
    <t>Hardware</t>
  </si>
  <si>
    <t>Software</t>
  </si>
  <si>
    <t>Red</t>
  </si>
  <si>
    <t>Personal</t>
  </si>
  <si>
    <t>Lugar</t>
  </si>
  <si>
    <t>Organización</t>
  </si>
  <si>
    <t>MANTENIMIENTO INSUFICIENTE</t>
  </si>
  <si>
    <t>AUSENCIA DE ESQUEMAS DE REEMPLAZO PERIÓDICO</t>
  </si>
  <si>
    <t>SENSIBILIDAD A LA RADIACIÓN ELECTROMAGNÉTICA</t>
  </si>
  <si>
    <t>SUSCEPTIBILIDAD A LAS VARIACIONES DE TEMPERATURA (O AL POLVO Y SUCIEDAD)</t>
  </si>
  <si>
    <t>ALMACENAMIENTO SIN PROTECCIÓN</t>
  </si>
  <si>
    <t>FALTA DE CUIDADO EN LA DISPOSICIÓN FINAL</t>
  </si>
  <si>
    <t>COPIA NO CONTROLADA</t>
  </si>
  <si>
    <t>AUSENCIA O INSUFICIENCIA DE PRUEBAS DE SOFTWARE</t>
  </si>
  <si>
    <t>AUSENCIA DE TERMINACIÓN DE SESIÓN</t>
  </si>
  <si>
    <t>AUSENCIA DE REGISTROS DE AUDITORÍA</t>
  </si>
  <si>
    <t>INTERFAZ DE USUARIO COMPLEJA</t>
  </si>
  <si>
    <t>AUSENCIA DE DOCUMENTACIÓN</t>
  </si>
  <si>
    <t>FECHAS INCORRECTAS</t>
  </si>
  <si>
    <t>AUSENCIA DE MECANISMOS DE IDENTIFICACIÓN Y AUTENTICACIÓN DE USUARIOS</t>
  </si>
  <si>
    <t>CONTRASEÑAS SIN PROTECCIÓN</t>
  </si>
  <si>
    <t>SOFTWARE NUEVO O INMADURO</t>
  </si>
  <si>
    <t>AUSENCIA DE PRUEBAS DE ENVÍO O RECEPCIÓN DE MENSAJES</t>
  </si>
  <si>
    <t>LÍNEAS DE COMUNICACIÓN SIN PROTECCIÓN</t>
  </si>
  <si>
    <t>CONEXIÓN DEFICIENTE DE CABLEADO</t>
  </si>
  <si>
    <t>TRÁFICO SENSIBLE SIN PROTECCIÓN</t>
  </si>
  <si>
    <t>PUNTO ÚNICO DE FALLA</t>
  </si>
  <si>
    <t>AUSENCIA DEL PERSONAL</t>
  </si>
  <si>
    <t>ENTRENAMIENTO INSUFICIENTE</t>
  </si>
  <si>
    <t>FALTA DE CONCIENCIA EN SEGURIDAD</t>
  </si>
  <si>
    <t>AUSENCIA DE POLÍTICAS DE USO ACEPTABLE</t>
  </si>
  <si>
    <t>TRABAJO NO SUPERVISADO DE PERSONAL EXTERNO O DE LIMPIEZA</t>
  </si>
  <si>
    <t>USO INADECUADO DE LOS CONTROLES DE ACCESO AL EDIFICIO</t>
  </si>
  <si>
    <t>ÁREAS SUSCEPTIBLES A INUNDACIÓN</t>
  </si>
  <si>
    <t>RED ELÉCTRICA INESTABLE</t>
  </si>
  <si>
    <t>AUSENCIA DE PROTECCIÓN EN PUERTAS O VENTANAS</t>
  </si>
  <si>
    <t>AUSENCIA DE PROCEDIMIENTO DE REGISTRO/RETIRO DE USUARIOS</t>
  </si>
  <si>
    <t>AUSENCIA DE PROCESO PARA SUPERVISIÓN DE DERECHOS DE ACCESO</t>
  </si>
  <si>
    <t>AUSENCIA DE CONTROL DE LOS ACTIVOS QUE SE ENCUENTRAN FUERA DE LAS INSTALACIONES</t>
  </si>
  <si>
    <t>AUSENCIA DE ACUERDOS DE NIVEL DE SERVICIO (ANS O SLA)</t>
  </si>
  <si>
    <t>AUSENCIA DE MECANISMOS DE MONITOREO PARA BRECHAS EN LA SEGURIDAD</t>
  </si>
  <si>
    <t>AUSENCIA DE PROCEDIMIENTOS Y/O DE POLÍTICAS EN GENERAL (ESTO APLICA PARA MUCHAS ACTIVIDADES QUE LA ENTIDAD NO TENGA DOCUMENTADAS Y FORMALIZADAS COMO USO ACEPTABLE DE ACTIVOS, CONTROL DE CAMBIOS, VALORACIÓN DE RIESGOS, ESCRITORIO Y PANTALLA LIMPIA ENTRE OTROS)</t>
  </si>
  <si>
    <t>ACEPTAR EL RIESGO</t>
  </si>
  <si>
    <t>EVITAR EL RIESGO</t>
  </si>
  <si>
    <t>COMPARTIR O TRANSFERIR EL RIESGO</t>
  </si>
  <si>
    <t>REDUCIR EL RIESGO</t>
  </si>
  <si>
    <t>%</t>
  </si>
  <si>
    <t>Suma</t>
  </si>
  <si>
    <t>PERIODO DE SEGUIMIENTO</t>
  </si>
  <si>
    <t>Amenaza</t>
  </si>
  <si>
    <t>Fuego</t>
  </si>
  <si>
    <t>Agua</t>
  </si>
  <si>
    <t>Fenómenos climáticos</t>
  </si>
  <si>
    <t>Fenómenos sísmicos</t>
  </si>
  <si>
    <t>Fallas en el sistema de suministro de agua</t>
  </si>
  <si>
    <t>Fallas en el suministro de aire acondicionado</t>
  </si>
  <si>
    <t>Radiación electromagnética</t>
  </si>
  <si>
    <t>Radiación térmica</t>
  </si>
  <si>
    <t>Interceptación de servicios de señales de</t>
  </si>
  <si>
    <t>interferencia comprometida</t>
  </si>
  <si>
    <t>Espionaje remoto</t>
  </si>
  <si>
    <t>Fallas del equipo</t>
  </si>
  <si>
    <t>Mal funcionamiento del equipo</t>
  </si>
  <si>
    <t>Saturación del sistema de información</t>
  </si>
  <si>
    <t>Mal funcionamiento del software</t>
  </si>
  <si>
    <t>Incumplimiento en el mantenimiento del sistema de información</t>
  </si>
  <si>
    <t>Uso no autorizado del equipo</t>
  </si>
  <si>
    <t>Copia fraudulenta del software</t>
  </si>
  <si>
    <t>Error en el uso o abuso de derechos</t>
  </si>
  <si>
    <t>Falsificación de derechos</t>
  </si>
  <si>
    <t xml:space="preserve">ABIERTA </t>
  </si>
  <si>
    <t>CERRADA</t>
  </si>
  <si>
    <t>TRATAMIENTOC</t>
  </si>
  <si>
    <t>Tipo de activo</t>
  </si>
  <si>
    <t>Descripción</t>
  </si>
  <si>
    <t>Información</t>
  </si>
  <si>
    <t>Información almacenada en formatos físicos (papel, carpetas, CD, DVD) o en formatos digitales o electrónicos (ficheros en bases de datos, correos electrónicos, archivos o servidores), teniendo en cuenta lo anterior, se puede distinguir como información: Contratos, acuerdos de confidencialidad, manuales de usuario, procedimientos operativos o de soporte, planes para la continuidad del negocio, registros contables, estados financieros, archivos ofimáticos, documentos y registros del sistema integrado de gestión, bases de datos con información personal o con información relevante para algún proceso (bases de datos de nóminas, estados financieros) entre otros.</t>
  </si>
  <si>
    <t>Activo informático lógico como programas, herramientas ofimáticas o sistemas lógicos para la ejecución de las actividades</t>
  </si>
  <si>
    <t>Equipos físicos de cómputo y de comunicaciones como, servidores, biométricos que por su criticidad son considerados activos de información</t>
  </si>
  <si>
    <t>Servicios</t>
  </si>
  <si>
    <t>Servicio brindado por parte de la CDMB para el apoyo de las actividades de los procesos, tales como: Servicios WEB, intranet, CRM, ERP, Portales organizacionales, Aplicaciones entre otros (Pueden estar compuestos por hardware y software)</t>
  </si>
  <si>
    <t>Intangibles</t>
  </si>
  <si>
    <t>Se consideran intangibles aquellos activos inmateriales que otorgan a la entidad una ventaja competitiva relevante, uno de ellos es la imagen corporativa, reputación o el good will, entre otros</t>
  </si>
  <si>
    <t>Componentes de red</t>
  </si>
  <si>
    <t>Medios necesarios para realizar la conexión de los elementos de hardware y software en una red, por ejemplo, el cableado estructurado y tarjetas de red, routers, switches, entre otros</t>
  </si>
  <si>
    <t>Personas</t>
  </si>
  <si>
    <t>Aquellos roles que, por su conocimiento, experiencia y criticidad para el proceso, son considerados activos de información, por ejemplo: personal con experiencia y capacitado para realizar una tarea específica en la ejecución de las actividades</t>
  </si>
  <si>
    <t>Instalaciones</t>
  </si>
  <si>
    <t>Espacio o área asignada para alojar y salvaguardar los datos considerados como activos críticos para la empresa</t>
  </si>
  <si>
    <t>Daño físico</t>
  </si>
  <si>
    <t>Eventos naturales</t>
  </si>
  <si>
    <t>Pérdidas de los servicios esenciales</t>
  </si>
  <si>
    <t>Perturbación debida a la radiación</t>
  </si>
  <si>
    <t>Compromiso de la información</t>
  </si>
  <si>
    <t>Fallas técnicas</t>
  </si>
  <si>
    <t>Acciones no</t>
  </si>
  <si>
    <t>autorizadas</t>
  </si>
  <si>
    <t>Compromiso de las funciones</t>
  </si>
  <si>
    <t>Mantenimiento insuficiente</t>
  </si>
  <si>
    <t>Ausencia de esquemas de reemplazo periódico</t>
  </si>
  <si>
    <t>Sensibilidad a la radiación electromagnética</t>
  </si>
  <si>
    <t>Susceptibilidad a las variaciones de temperatura (o al polvo y suciedad)</t>
  </si>
  <si>
    <t>Almacenamiento sin protección</t>
  </si>
  <si>
    <t>Falta de cuidado en la disposición final</t>
  </si>
  <si>
    <t>Copia no controlada</t>
  </si>
  <si>
    <t>Ausencia o insuficiencia de pruebas de software</t>
  </si>
  <si>
    <t>Ausencia de terminación de sesión</t>
  </si>
  <si>
    <t>Ausencia de registros de auditoría</t>
  </si>
  <si>
    <t>Asignación errada de los derechos de acceso</t>
  </si>
  <si>
    <t>Interfaz de usuario compleja</t>
  </si>
  <si>
    <t>Ausencia de documentación</t>
  </si>
  <si>
    <t>Fechas incorrectas</t>
  </si>
  <si>
    <t>Ausencia de mecanismos de identificación y autenticación de usuarios</t>
  </si>
  <si>
    <t>Contraseñas sin protección</t>
  </si>
  <si>
    <t>Software nuevo o inmaduro</t>
  </si>
  <si>
    <t>Ausencia de pruebas de envío o recepción de mensajes</t>
  </si>
  <si>
    <t>Líneas de comunicación sin protección</t>
  </si>
  <si>
    <t>Conexión deficiente de cableado</t>
  </si>
  <si>
    <t>Tráfico sensible sin protección</t>
  </si>
  <si>
    <t>Punto único de falla</t>
  </si>
  <si>
    <t>Ausencia del personal</t>
  </si>
  <si>
    <t>Entrenamiento insuficiente</t>
  </si>
  <si>
    <t>Falta de conciencia en seguridad</t>
  </si>
  <si>
    <t>Ausencia de políticas de uso aceptable</t>
  </si>
  <si>
    <t>Trabajo no supervisado de personal externo o de limpieza</t>
  </si>
  <si>
    <t>Uso inadecuado de los controles de acceso al edificio</t>
  </si>
  <si>
    <t>Áreas susceptibles a inundación</t>
  </si>
  <si>
    <t>Red eléctrica inestable</t>
  </si>
  <si>
    <t>Ausencia de protección en puertas o ventanas</t>
  </si>
  <si>
    <t>Ausencia de procedimiento de registro/retiro de usuarios</t>
  </si>
  <si>
    <t>Ausencia de proceso para supervisión de derechos de acceso</t>
  </si>
  <si>
    <t>Ausencia de control de los activos que se encuentran fuera de las instalaciones</t>
  </si>
  <si>
    <t>Ausencia de acuerdos de nivel de servicio (ANS o SLA)</t>
  </si>
  <si>
    <t>Ausencia de mecanismos de monitoreo para brechas en la seguridad</t>
  </si>
  <si>
    <t>Ausencia de procedimientos y/o de políticas en general (esto aplica para muchas actividades que la entidad no tenga documentadas y formalizadas como uso aceptable de activos, control de cambios, valoración de riesgos, escritorio y pantalla limpia entre otros)</t>
  </si>
  <si>
    <t>Bienes Públicos</t>
  </si>
  <si>
    <t>Recursos públicos</t>
  </si>
  <si>
    <t>Intereses patrimoniales de naturaleza pública</t>
  </si>
  <si>
    <t>Posibilidad de efecto dañoso sobre bienes públicos, por daño en equipos tecnológicos, a causa de la omisión en la aplicación de medidas de prevención frente a posibles sobrecargas eléctricas</t>
  </si>
  <si>
    <t>Posibilidad de efecto dañoso sobre los recursos públicos, por pago de multa impuesta por la autoridad ambiental, a causa de la omisión en el cumplimiento de la licencia ambiental de los proyectos de infraestructura.</t>
  </si>
  <si>
    <t>Posibilidad de efecto dañoso sobre intereses patrimoniales de naturaleza pública, por no tener incluidos todos los bienes muebles e inmuebles de la entidad en el contrato de seguro, a causa de la omisión en la actualización de bienes que cubren de dicho contrato.</t>
  </si>
  <si>
    <t>Posibilidad de efecto dañoso sobre bienes públicos, por daño en equipos tecnológicos, a causa del uso indebido del componente tecnológico.</t>
  </si>
  <si>
    <t>Posibilidad de efecto dañoso sobre recursos públicos, por sobrecostos en contratos de la entidad, a causa de la omisión del deber de elaborar estudios de mercado.</t>
  </si>
  <si>
    <t>Posibilidad de efecto dañoso sobre intereses patrimoniales de naturaleza pública, por no devolución al tesoro público de los rendimientos financieros generados por recursos de anticipo, a causa de la omisión por parte de la interventoría y/o supervisión de la interventoría al no exigir la devolución al contratista</t>
  </si>
  <si>
    <t>RIESGOS FISCALES</t>
  </si>
  <si>
    <t>VALORACIÓN</t>
  </si>
  <si>
    <t>La actividad que conlleva el riesgo se ejecuta con máximo 2 veces por año.</t>
  </si>
  <si>
    <t xml:space="preserve">La actividad que conlleva el riesgo se ejecuta de 3 a 24 veces por año. </t>
  </si>
  <si>
    <t>La actividad que conlleva el riesgo se ejecuta de 24 a 500 veces por año.</t>
  </si>
  <si>
    <t>La actividad que conlleva el riesgo se ejecuta mínimo 500 veces al año y máximo 5000 veces por año.</t>
  </si>
  <si>
    <t>La actividad que conlleva el riesgo se ejecuta más de 5000 veces por año.</t>
  </si>
  <si>
    <t>Criterios para definir el nivel de probabilidad de los Riesgos de Gestión, Seguridad de la Información y Fiscales</t>
  </si>
  <si>
    <t>REPUTACIONAL</t>
  </si>
  <si>
    <t>LEVE 20%</t>
  </si>
  <si>
    <t>Afectación menor a 10 SMLMV.</t>
  </si>
  <si>
    <t>MENOR 40%</t>
  </si>
  <si>
    <t xml:space="preserve">Entre 10 y 50 SMLMV. </t>
  </si>
  <si>
    <t>El riesgo afecta la imagen de la entidad internamente, de conocimiento general nivel interno, de junta directiva y accionista y/o de proveedores.</t>
  </si>
  <si>
    <t>MODERADO 60%</t>
  </si>
  <si>
    <t>Entre 50 y 100 SMLMV.</t>
  </si>
  <si>
    <t>MAYOR 80%</t>
  </si>
  <si>
    <t>Entre 100 y 500 SMLMV.</t>
  </si>
  <si>
    <t>CATASTRÓFICO 100%</t>
  </si>
  <si>
    <t>Mayor a 500 SMLMV.</t>
  </si>
  <si>
    <t>El riesgo afecta la imagen de la entidad a nivel nacional con efecto publicitario sostenido al nivel país.</t>
  </si>
  <si>
    <t xml:space="preserve">Criterios para Definir el Nivel de Impacto de los Riesgos de Gestión, Seguridad de la Información y Fiscales. </t>
  </si>
  <si>
    <t>Riesgo Inherente: Matriz de calor (niveles de severidad del riesgo).</t>
  </si>
  <si>
    <t>ZONA DE RIESGO</t>
  </si>
  <si>
    <t>NIVEL DE ACEPTACIÓN</t>
  </si>
  <si>
    <t>Baja</t>
  </si>
  <si>
    <t>El riesgo se ACEPTA y se administra a través de las actividades ejecutadas por los procesos; se debe realizar seguimiento continuo al riesgo.</t>
  </si>
  <si>
    <t>Moderada</t>
  </si>
  <si>
    <t>Se establecen acciones de control preventivo que permitan REDUCIR la probabilidad e impacto.</t>
  </si>
  <si>
    <t>Alta y extrema</t>
  </si>
  <si>
    <t>Se debe establecer una acción correctiva y/o gestión del cambio que permita EVITAR o COMPARTIR o TRANSFERIR la ocurrencia y consecuencia del riesgo.</t>
  </si>
  <si>
    <t>Riesgos de Corrupción</t>
  </si>
  <si>
    <t>Baja, Moderada, Alta y Extrema</t>
  </si>
  <si>
    <t>Los riesgos de corrupción no pueden ser aceptados, se deben implementar acciones con el propósito de reducir o evitar el riesgo.</t>
  </si>
  <si>
    <t>Opciones de tratamiento del Riesgo en la CDMB.</t>
  </si>
  <si>
    <t>EVALUACIÓN DEL IMPACTO- Si el riesgo de corrupción se materializa podría. . . .</t>
  </si>
  <si>
    <t xml:space="preserve">CAUSA INMEDIATA </t>
  </si>
  <si>
    <t xml:space="preserve">Pago de multas, cláusulas penales o cualquier tipo de sanción </t>
  </si>
  <si>
    <t>Pago de Intereses moratorios</t>
  </si>
  <si>
    <t xml:space="preserve">Pago de viáticos y gastos de desplazamiento sin justificación o por encima de los valores establecidos normativamente </t>
  </si>
  <si>
    <t xml:space="preserve">Mayor valor pagado por concepto de impuestos Saldos o recursos a favor no cobrados </t>
  </si>
  <si>
    <t xml:space="preserve">Pérdida, extravío, hurto, robo o declaratoria de bienes faltantes pertenecientes a la Entidad </t>
  </si>
  <si>
    <t xml:space="preserve">Saldos o recursos a favor no cobrados </t>
  </si>
  <si>
    <t>Incertidumbre en valores registrados en contabilidad</t>
  </si>
  <si>
    <t>Actividad administrativa, contable y financiera</t>
  </si>
  <si>
    <t>Falencias en la defensa judicial que dan lugar a fallos condenatorios en contra de la Entidad</t>
  </si>
  <si>
    <t>Intereses moratorios por pago tardío de sentencias y conciliaciones</t>
  </si>
  <si>
    <t xml:space="preserve">Caducidad de la acción de repetición o falencias en el ejercicio de esta acción, generando la imposibilidad de recuperar los recursos pagados por el Estado </t>
  </si>
  <si>
    <t>Conciliación por baja probabilidad de éxito, debido a acciones u omisiones de la Entidad Vencimiento de términos en los procesos judiciales</t>
  </si>
  <si>
    <t xml:space="preserve">Debilidades en el inventario de procesos judiciales </t>
  </si>
  <si>
    <t xml:space="preserve">Conciliación por baja probabilidad de éxito, debido a acciones u omisiones de la Entidad </t>
  </si>
  <si>
    <t xml:space="preserve">Actividad de Defensa Judicial </t>
  </si>
  <si>
    <t xml:space="preserve">Contratación de bienes y servicios no relacionados con las funciones de la Entidad </t>
  </si>
  <si>
    <t xml:space="preserve">Compra o inversión en bienes innecesarios o suntuosos </t>
  </si>
  <si>
    <t xml:space="preserve">Estudios y diseños sin amparo de calidad del servicio </t>
  </si>
  <si>
    <t xml:space="preserve">Estudios y diseños recibidos y pagados y que no cumplen condiciones de calidad </t>
  </si>
  <si>
    <t>Falencias o ausencia de estudio del mercado y/o análisis del sector, que genera sobrecostos o pagos que no representan beneficio público</t>
  </si>
  <si>
    <t>Matriz de riesgos insuficiente respecto a la realidad del contrato y/o proyecto</t>
  </si>
  <si>
    <t xml:space="preserve">Matriz de riesgos descontextualizada respecto a la realidad del contrato y/o proyecto </t>
  </si>
  <si>
    <t>Insuficiencia de las garantías exigidas</t>
  </si>
  <si>
    <t xml:space="preserve">Estudios y diseños con amparo de calidad vencido al momento de contratar la obra y/o al momento de la ocurrencia Insuficiencia de estudios previos </t>
  </si>
  <si>
    <t>Insuficiencia de estudios previos</t>
  </si>
  <si>
    <t>Acuerdos restrictivos de la competencia, cotizaciones artificialmente altas u otras prácticas que alteran la realidad del mercado, generando sobrecostos</t>
  </si>
  <si>
    <t xml:space="preserve">Actividad de la etapa precontractual </t>
  </si>
  <si>
    <t>Bienes, servicios u obras pagados, sin haber sido recibidos a satisfacción</t>
  </si>
  <si>
    <t>Errores o imprecisiones en las actas de recibo parcial</t>
  </si>
  <si>
    <t>Suscripción de acta de liquidación sin el reconocimiento de sanciones impuestas</t>
  </si>
  <si>
    <t xml:space="preserve">Pérdida de competencia para liquidar por vencimiento del plazo legal, con saldos a favor de la Entidad </t>
  </si>
  <si>
    <t>Recibo a satisfacción y consecuente pago de bienes, servicios u obras pagados, sin cumplir las condiciones contractuales y/o condiciones de cantidad y/o calidad</t>
  </si>
  <si>
    <t>Bienes, servicios u obras inconclusos, infuncionales y/o que no brindan utilidad o beneficio</t>
  </si>
  <si>
    <t>Modificaciones contractuales imputables al contratista total o parcialmente y cuyos costos colaterales asume la Entidad contratante</t>
  </si>
  <si>
    <t>Mal manejo o fallas en la legalización de anticipos, no amortización del anticipo</t>
  </si>
  <si>
    <t>Reconocimiento y pago de desequilibrio contractual por causa imputable a la Entidad</t>
  </si>
  <si>
    <t>Adición de ítem no previsto sin estudio de mercado y/o con sobrecosto</t>
  </si>
  <si>
    <t>Modificación contractual sin actualización de la garantía</t>
  </si>
  <si>
    <t>Inadecuada o inoportuna aplicación de facultad sancionatoria</t>
  </si>
  <si>
    <t>Colapso o fallas en la estabilidad de la obra</t>
  </si>
  <si>
    <t>Incumplimiento de disposiciones ambientales y/o de la licencia ambiental</t>
  </si>
  <si>
    <t>Ejecución de un alcance inferior al contratado y pago total del contrato</t>
  </si>
  <si>
    <t>Infuncionalidad de lo ejecutado</t>
  </si>
  <si>
    <t>Bienes, servicios u obras inconclusas y/o que no brindan utilidad o beneficio</t>
  </si>
  <si>
    <t>Rendimientos financieros de recursos de anticipo o de cualquier recurso público no devueltos al tesoro público</t>
  </si>
  <si>
    <t xml:space="preserve">Actividad de la etapa contractual </t>
  </si>
  <si>
    <t>Pago de comisiones a éxito sin debida justificación</t>
  </si>
  <si>
    <t xml:space="preserve">No amortización de anticipo </t>
  </si>
  <si>
    <t>Suscripción de acta de liquidación con imprecisiones de fondo</t>
  </si>
  <si>
    <t>Inadecuada deducción de impuestos, tasas o contribuciones</t>
  </si>
  <si>
    <t xml:space="preserve">Actividad de la etapa postcontractual </t>
  </si>
  <si>
    <t>Deterioro del bien u obra por indebido mantenimiento</t>
  </si>
  <si>
    <t>Suscripción de acta de recibo final de obra con imprecisiones de fondo</t>
  </si>
  <si>
    <t>Bases de datos con falencias de información que genera pagos de subsidios u otros beneficios sin el cumplimiento de requisitos y condiciones</t>
  </si>
  <si>
    <t>Pago de subsidio u otros beneficios a personas fallecidas</t>
  </si>
  <si>
    <t>Pago de subsidios por encima del beneficio otorgado</t>
  </si>
  <si>
    <t>Actividad de Manejo de bases de datos y sistemas de información</t>
  </si>
  <si>
    <t>Pago de subsidios u otros beneficios a personas que no tienen derecho a los mismos a la luz de requisitos de ley</t>
  </si>
  <si>
    <t xml:space="preserve">Actividad de la gestión de cobro </t>
  </si>
  <si>
    <t>Vencimiento de plazos para la labor de cobro</t>
  </si>
  <si>
    <t>Inadecuada gestión de cartera</t>
  </si>
  <si>
    <t xml:space="preserve">CATALOGO - LISTADO PUNTOS DE RIESGO FISCAL Y CAUSAS INMEDIATAS </t>
  </si>
  <si>
    <t>NO SE HA PRESENTADO EN LOS ULTIMOS 5 AÑOS</t>
  </si>
  <si>
    <t>POSIBILIDAD DE EFECTO DAÑOSO SOBRE RECURSOS PÚBLICOS</t>
  </si>
  <si>
    <t>POSIBILIDAD DE EFECTO DAÑOSO SOBRE BIENES PÚBLICOS</t>
  </si>
  <si>
    <t>POSIBILIDAD DE EFECTO DAÑOSO SOBRE INTERESES PATRIMONIALES</t>
  </si>
  <si>
    <t>3. FECHA DE INICIO</t>
  </si>
  <si>
    <t xml:space="preserve">FACTORES DE RIESGOS </t>
  </si>
  <si>
    <t>-</t>
  </si>
  <si>
    <t>COMPARTIR EL RIESGO</t>
  </si>
  <si>
    <t>2. RESPONSABLE</t>
  </si>
  <si>
    <t>4.FECHA DE CIERRE</t>
  </si>
  <si>
    <t>¿Evidencia de la ejecución del control?</t>
  </si>
  <si>
    <t>FECHA ACTUALIZACIÓN:</t>
  </si>
  <si>
    <t>OPCION DEL RIESGO DE SEGURIDAD DIGITAL</t>
  </si>
  <si>
    <t xml:space="preserve">PROCESOS </t>
  </si>
  <si>
    <t xml:space="preserve">TALENTO HUMANO </t>
  </si>
  <si>
    <t>TECNOLOGÍA</t>
  </si>
  <si>
    <t xml:space="preserve">PUEDEN ASOCIARSE A VARIOS FACTORES </t>
  </si>
  <si>
    <t>DAÑOS A ACTIVOS FIJOS /EVENTOS EXTERNOS</t>
  </si>
  <si>
    <t xml:space="preserve">1. IDENTIFICACIÓN DEL RIESGO </t>
  </si>
  <si>
    <r>
      <rPr>
        <sz val="7"/>
        <color rgb="FF000000"/>
        <rFont val="Arial"/>
        <family val="2"/>
      </rPr>
      <t xml:space="preserve"> </t>
    </r>
    <r>
      <rPr>
        <b/>
        <sz val="12"/>
        <color rgb="FF000000"/>
        <rFont val="Arial"/>
        <family val="2"/>
      </rPr>
      <t>Riesgos de Gestión</t>
    </r>
  </si>
  <si>
    <r>
      <rPr>
        <sz val="7"/>
        <color rgb="FF000000"/>
        <rFont val="Arial"/>
        <family val="2"/>
      </rPr>
      <t xml:space="preserve"> </t>
    </r>
    <r>
      <rPr>
        <b/>
        <sz val="12"/>
        <color rgb="FF000000"/>
        <rFont val="Arial"/>
        <family val="2"/>
      </rPr>
      <t>Riesgos de seguridad digital</t>
    </r>
  </si>
  <si>
    <r>
      <rPr>
        <sz val="7"/>
        <color rgb="FF000000"/>
        <rFont val="Arial"/>
        <family val="2"/>
      </rPr>
      <t xml:space="preserve"> </t>
    </r>
    <r>
      <rPr>
        <b/>
        <sz val="12"/>
        <color rgb="FF000000"/>
        <rFont val="Arial"/>
        <family val="2"/>
      </rPr>
      <t>Riesgos de Fiscales</t>
    </r>
  </si>
  <si>
    <t xml:space="preserve">Vencimiento de términos en los procesos judiciales </t>
  </si>
  <si>
    <t xml:space="preserve">GESTIÓN </t>
  </si>
  <si>
    <t xml:space="preserve">FISCAL </t>
  </si>
  <si>
    <t xml:space="preserve">SEGURIDAD DE LA INFORMACIÓN </t>
  </si>
  <si>
    <t>1.1. IDENTIFICACIÓN DE LA DESCRIPCIÓN DEL RIESGO (IMPACTO -QUE?)</t>
  </si>
  <si>
    <t>Nivel de probabilidad de los Riesgos de Gestión, Seguridad de la Información, Fiscales  y corrupción</t>
  </si>
  <si>
    <t xml:space="preserve">RIESGOS DE GESTIÓN, SEGURIDAD DE LA INFORMACIÓN Y FISCALES </t>
  </si>
  <si>
    <t xml:space="preserve">RIESGOS DE CORRUPCIÓN </t>
  </si>
  <si>
    <t xml:space="preserve">MAYOR </t>
  </si>
  <si>
    <r>
      <t>CATASTR</t>
    </r>
    <r>
      <rPr>
        <b/>
        <sz val="10"/>
        <color rgb="FF000000"/>
        <rFont val="Arial"/>
        <family val="2"/>
      </rPr>
      <t>Ó</t>
    </r>
    <r>
      <rPr>
        <b/>
        <sz val="10"/>
        <color rgb="FF000000"/>
        <rFont val="Calibri"/>
        <family val="2"/>
        <scheme val="minor"/>
      </rPr>
      <t>FICO</t>
    </r>
  </si>
  <si>
    <t>Nivel de Impacto de los Riesgos de Gestión, Seguridad de la Información, Fiscales  y corrupción</t>
  </si>
  <si>
    <t xml:space="preserve">2. IDENTIFICACIÓN DEL RIESGO SEGURIDAD DE LA INFORMACIÓN </t>
  </si>
  <si>
    <t xml:space="preserve">1.3. ANALISIS DEL RIESGO </t>
  </si>
  <si>
    <t>1.3.1. VALORACIÓN A NIVEL DE PROBABILIDAD</t>
  </si>
  <si>
    <t xml:space="preserve">1.4. VALORACIÓN A NIVEL DE IMPACTO  </t>
  </si>
  <si>
    <t xml:space="preserve">1.5. MATRIZ DE CALOR </t>
  </si>
  <si>
    <t xml:space="preserve">2.1. ANALISIS DEL RIESGO </t>
  </si>
  <si>
    <t>2.1.1. VALORACIÓN A NIVEL DE PROBABILIDAD</t>
  </si>
  <si>
    <t xml:space="preserve">2.1.2. VALORACIÓN A NIVEL DE IMPACTO  </t>
  </si>
  <si>
    <t xml:space="preserve">2.2. MATRIZ DE CALOR </t>
  </si>
  <si>
    <t xml:space="preserve">3. IDENTIFICACIÓN DEL RIESGO FISCAL </t>
  </si>
  <si>
    <t xml:space="preserve">3.1. EJEMPLOS DE DESCRIPCION DEL RIESGO FISCAL </t>
  </si>
  <si>
    <t>Mayores cantidades reconocidas y pagadas con valores unitarios superiores al pactado en el contrato</t>
  </si>
  <si>
    <t xml:space="preserve">PUNTO DE RIESGO FISCAL </t>
  </si>
  <si>
    <t xml:space="preserve">4. TRATAMIENTO DEL RIESGO </t>
  </si>
  <si>
    <t xml:space="preserve">1.2. RELACIÓN ENTRE FACTORES DE RIESGOS Y CLASIFICACIÓN DE RIESGOS </t>
  </si>
  <si>
    <r>
      <t xml:space="preserve">NOTA: </t>
    </r>
    <r>
      <rPr>
        <sz val="12"/>
        <color theme="1"/>
        <rFont val="Arial"/>
        <family val="2"/>
      </rPr>
      <t xml:space="preserve">Consulte la pestaña </t>
    </r>
    <r>
      <rPr>
        <b/>
        <i/>
        <sz val="12"/>
        <color theme="1"/>
        <rFont val="Arial"/>
        <family val="2"/>
      </rPr>
      <t>"ejemplo riesgos fiscales"</t>
    </r>
    <r>
      <rPr>
        <sz val="12"/>
        <color theme="1"/>
        <rFont val="Arial"/>
        <family val="2"/>
      </rPr>
      <t xml:space="preserve"> en donde aparece un listado de causas inmediatas que le ayudaran a la descripción del riesgo fiscal</t>
    </r>
  </si>
  <si>
    <t>Liquidación de mutuo acuerdo con recibo a satisfacción, habiendo imprecisiones o falsedades</t>
  </si>
  <si>
    <t xml:space="preserve">GESTIÓN DOCUMENTAL </t>
  </si>
  <si>
    <t>Director General</t>
  </si>
  <si>
    <t>El Director General y su equipo directivo tendra la responsabilidad de cumplir el Manual de Funciones a su cargo.</t>
  </si>
  <si>
    <t>Director general y equipo directivo.</t>
  </si>
  <si>
    <t>El Director General y su equipo directivo tendra la reponsabilidad de cumplir con la Resolución de los  grupos de trabajo</t>
  </si>
  <si>
    <t>Seguimiento a los procesos contractuales a través de la supervisión de Contratos.</t>
  </si>
  <si>
    <t>Realizar Actos administrativos de delegación de funciones cuando se
requiera.</t>
  </si>
  <si>
    <t xml:space="preserve">Supervisores e interventores de contratos </t>
  </si>
  <si>
    <t>El Director General y el equipo directivo  tendra la responsabilidad del Proceso de Inducción y Reinducción.</t>
  </si>
  <si>
    <t>Realizar la supervisión a las actividades contractuales de los contratos a cargo de la Oficina de ADEI en forma mensual.</t>
  </si>
  <si>
    <t>30 de mayo 2025</t>
  </si>
  <si>
    <t>Establecer y liderar la Planeación Corporativa necesaria para asegurar el cumplimiento de los propósitos institucionales a través de la formulación, seguimiento y control a la gestión institucional.</t>
  </si>
  <si>
    <t>Posibilidad de que por extralimitacion, se  incumpla con los lineamientos juridicos y se busque el bien particular sobre el bien público.</t>
  </si>
  <si>
    <t>R2</t>
  </si>
  <si>
    <t>R3</t>
  </si>
  <si>
    <t>R4</t>
  </si>
  <si>
    <t xml:space="preserve">RIESGO RESIDUAL </t>
  </si>
  <si>
    <t>EXTREMO</t>
  </si>
  <si>
    <t>Proveer el conocimiento necesario como soporte a la gestion ambiental, a traves de la generacion y socializacion de la informacion, estudios, diseños e investigaciones.</t>
  </si>
  <si>
    <t>Realizar los respectivos seguimientos por parte de la oficina a sus contratistas con respecto al cumplimiento de las actividades contractuales</t>
  </si>
  <si>
    <t>Apoyo a la supervision de actividades cuando se requiera para asi lograr un mayor seguimiento de los procesos y actividades.</t>
  </si>
  <si>
    <t>Formular instrumentos y estrategias de gestión conducentes al mejoramiento de la calidad ambiental, al adecuado uso y aprovechamiento del territorio, para garantizar la oferta de bienes y servicios ambientales, a través de acciones de planificación ambiental, concertación, y apoyo a entes territoriales.</t>
  </si>
  <si>
    <t>POSIBILIDAD DE ACCIONES U OMISIONES AJUSTADAS A INTERESES PARTICULARES</t>
  </si>
  <si>
    <t>Elaboración de actas de concertación y conceptos técnicos de tramites mediante la conformación de equipos multidisciplinarios del proceso.</t>
  </si>
  <si>
    <t>Subdirector de Ordenamiento y Planificación Integral del Territorio</t>
  </si>
  <si>
    <t xml:space="preserve">Coordinador Ordenamiento y Planificación ambiental </t>
  </si>
  <si>
    <t>Reportar a la oficina de control interno disciplinario, para que se realicen las acciones pertinentes en materia de investigación, frente a la presunta materialización de hechos de corrupción.</t>
  </si>
  <si>
    <t>Implementación de los procedimientos del proceso, conforme lo establecido en la normatividad aplicable.</t>
  </si>
  <si>
    <t>Aprobación por parte del Subdirector de los  conceptos tecnicos y las actas de concertación, previa revisión del coordinador de ordenamiento y planificación ambiental.</t>
  </si>
  <si>
    <t>Subdirector Ordenamiento y Planificación Integral del Territorio</t>
  </si>
  <si>
    <t>Aplicación de Normatividad Vigente.</t>
  </si>
  <si>
    <t>Una vez revisados y aprobados los conceptos técnicos y las actas de concertación, se procederá a la impresión en fisico de los documentos y la firma original de los mismos.</t>
  </si>
  <si>
    <t xml:space="preserve">POSIBILIDAD DE UTILIZACION INDEBIDA DE INFORMACION OFICIAL PRIVILEGIADA EN TEMAS RELACIONADOS CON EL ORDEANMIENTO Y PLANIFICACION </t>
  </si>
  <si>
    <t>Realizar los comités primarios del proceso.</t>
  </si>
  <si>
    <t>Comités Primarios realizados</t>
  </si>
  <si>
    <t>Socialización del Codigo de comportamiento ético en comités primarios.</t>
  </si>
  <si>
    <t>Ejecutar proyectos de conservación, a través de la implementación de acciones de preservación, protección, recuperación, restauración y uso sostenible de los recursos naturales renovables con la participación de los actores del sistema regional ambiental con el propósito de asegurar la oferta de bienes y servicios ambientales.</t>
  </si>
  <si>
    <t>POSIBILIDAD DE QUE POR ACCIÓN, OMISIÓN Y EXTRALIMITACIÓN NO SE ADECUEN LOS PROYECTOS AL ORDENAMIENTO JURÍDICO Y SE UTILICE EL BENEFICIO PROPIO Y DE TERCEROS EN LA ENTREGA DE MATERIAL VEGETAL.</t>
  </si>
  <si>
    <t>Operario de vivero realiza control mensual de producción y entrega de material vegetal.</t>
  </si>
  <si>
    <t>Operarios de viveros</t>
  </si>
  <si>
    <t>ALTO</t>
  </si>
  <si>
    <t>Socializar el procedimiento y formatos establecidos para la venta y fomento de material vegetal en los Comités primarios del proceso.</t>
  </si>
  <si>
    <t>Subdirector y Coordinador del Grupo Gestión Sostenible de la Biodiversidad</t>
  </si>
  <si>
    <t xml:space="preserve">
01/06/2025</t>
  </si>
  <si>
    <t xml:space="preserve">
15/12/2025</t>
  </si>
  <si>
    <t>Poner en conocimiento a la Oficina de Control Interno Disciplinario para los procesos disciplinarios</t>
  </si>
  <si>
    <t>Fijar el protocolo de entrega de material vegetal en los Viveros para conocimiento de los usuarios.</t>
  </si>
  <si>
    <t>Revisión del Inventario de producción de material vegetal en los Comités de Grupo Gestión sostenible de la Biodiversidad.</t>
  </si>
  <si>
    <t xml:space="preserve">Desarrollar acciones encaminadas al conocimiento, la prevención, mitigación y la reducción del riesgo de desastres, la mitigaciónde gases efecto invernadero y adaptación al cambio climático </t>
  </si>
  <si>
    <t>Posibilidad de uso del poder para intervención indebida o favoritismo en la selección de proyectos relacionados con estudios, diseños, construcción, adecuación y mantenimiento de infraestructura destinada a la mitigación de amenazas ambientales dentro del área de jurisdicción de la CDMB</t>
  </si>
  <si>
    <t>La Subdirección de Gestión del Riesgo y Seguridad TerritoriaL dan cumplimiento al Procedimiento Planificación y supervisión de Obra de mitigación identificado con el código M-RA-PRO01.</t>
  </si>
  <si>
    <t>Subdirector, Coordinador de gestión del grupo de gestión del riesgo y Profesional Asignados de la Subdirección de Gestión del Riesgo y Seguridad Territorial</t>
  </si>
  <si>
    <t>Llevar a cabo reuniones técnicas iniciales del proceso para presentar y compartir con los actores involucrados las necesidades identificadas en materia de obras y estudios dentro del área de jurisdicción</t>
  </si>
  <si>
    <t>Subdirector y Coordinador de Gestión del riesgo y Seguridad Territorial</t>
  </si>
  <si>
    <t>01/06/202</t>
  </si>
  <si>
    <t>Plan de mejora que incluya acciones correctivas derivadas de la materialización del riesgo.</t>
  </si>
  <si>
    <t>El grupo de Gestión del Riesgo elabora el Listado de Priorizacion de Necesidades de Obra en el Area de Jurisdiccion de acuerdo a las solicitudes de la comunidad, entes estatales y judiciales.</t>
  </si>
  <si>
    <t>Mantener actualizado el sistema de información geográfica con los datos correspondientes a la caracterización de los fenómenos naturales o antrópicos que representan amenazas dentro del área de jurisdicción de la CDMB</t>
  </si>
  <si>
    <t>Posibilidad  de solicitud o exigencia indebida de beneficios o compensaciones por uso del poder por parte de servidores públicos a contratistas durante la ejecución de proyectos de construcción, adecuación y mantenimiento de infraestructura orientados a la mitigación de amenazas ambientales en la jurisdicción de la CDMB</t>
  </si>
  <si>
    <t>La Subdirección de Gestión del Riesgo y Seguridad Territorial, junto con sus coordinadores, difunde el Código de Integridad en los comités iniciales del proceso</t>
  </si>
  <si>
    <t>Subdirector, Coordinador y Profesional Asignados de la Subdirección de Gestión del Riesgo y Seguridad Territorial</t>
  </si>
  <si>
    <t>Incluir dentro de las obligaciones contractuales la obligatoriedad de realizar el Curso de Integridad virtual dictado por la Función Pública.</t>
  </si>
  <si>
    <t>Coordinaciones de la Subdirección de Gestión del riesgo y Seguridad Territorial</t>
  </si>
  <si>
    <t>Imposición de medidas disciplinarias cuando corresponda</t>
  </si>
  <si>
    <t>Los coordinadores definen perfiles adecuados para respaldar la ejecución del proceso, conforme a los requerimientos de los profesionales.</t>
  </si>
  <si>
    <t>Coordinadores de SURYT</t>
  </si>
  <si>
    <t>Subdirector y Coordinadores de Gestión del riesgo y Seguridad Territorial</t>
  </si>
  <si>
    <t>Realizar la Evaluación y seguimiento de los trámites, permisos, solicitudes y afectaciones ambientales, exigiendo y verificando el cumplimiento de la normatividad ambiental vigente, a través de asistencia técnica, campañas, trámites, permisos, seguimiento, operativos de control y vigilancia, y la aplicación de los instrumentos económicos, asegurados en un Sistema de Información de Control Ambiental, contribuyendo a la preservación de los recursos naturales.</t>
  </si>
  <si>
    <t>Posibilidad de que por la acción u omisión, se retarde, rehuse o deniegue un acto propio de sus funciones, ya sea de los grupos de evaluación, seguimiento y/o Elite Ambiental</t>
  </si>
  <si>
    <t>Socializar de manera adecuada (clara, oportuna y periodicamente) el mapa de riesgos de corrupción y sus controles a la totalidad de servidores públicos (funcionarios y contratistas)</t>
  </si>
  <si>
    <t>Subdirector, coordinadores, profesionales a cargo del tema de calidad</t>
  </si>
  <si>
    <t xml:space="preserve">Solicitar capacitación del Código de Integridad a la Coordinación de Gestión de Talento Humano </t>
  </si>
  <si>
    <t>Subdirector SEYCA</t>
  </si>
  <si>
    <t>Control disciplinario
Sanción por parte de la entidad
Denuncia</t>
  </si>
  <si>
    <t>Informar a los usuarios los medios y canales de comunicación por los que pueden denunciar este tipo de riesgos</t>
  </si>
  <si>
    <t>Subdirector SEYCA, Coordinadores y supervisores Grupo de Evaluación para la sostenibilidad, Grupo de seguimiento para la sostenibilidad, Grupo Élite Ambiental</t>
  </si>
  <si>
    <t>Realizar seguimiento al cumplimiento de las obligaciones contractuales la obligatoriedad de realizar el Curso de Integridad virtual dictado por la Función Pública.</t>
  </si>
  <si>
    <t xml:space="preserve">Posibilidad de que por la acción u omisión, se realice una liquidación indebida de los trámites ambientales en la etapa de Evaluación y Seguimiento </t>
  </si>
  <si>
    <t xml:space="preserve">Socializar con los funcionarios y contratistas de los grupos de Evaluación y Seguimiento, la Resolución y normativa asociada al cobro de los procesos de evaluación y seguimiento </t>
  </si>
  <si>
    <t>Subdirector, coordinadores, personal que realiza las liquidaciones y las visitas de evaluación y seguimiento</t>
  </si>
  <si>
    <t xml:space="preserve">Realizar verificación de las liquidaciones a través de un muestreo de las visitas de evaluación y seguimiento versus la información inicial reportada por el usuario de los tramites institucionales. </t>
  </si>
  <si>
    <t>Subdirector SEYCA y Coordinadores Grupo de Evaluación para la sostenibilidad, Grupo de seguimiento para la sostenibilidad, Grupo Élite Ambiental</t>
  </si>
  <si>
    <t>Contrastar la información reportada por los funcionarios y contratistas a cargo de las visitas de evaluación y seguimiento, con la reportada al personal encargado de la correspondiente liquidación</t>
  </si>
  <si>
    <t xml:space="preserve">Subdirector, coordinadores, personal que realiza visitas de evaluación y seguimiento, personal a cargo de liquidaciones </t>
  </si>
  <si>
    <t>Posibilidad de que por extralimitación se soliciten beneficios económicos por la realización de algún trámite.</t>
  </si>
  <si>
    <t xml:space="preserve">Solicitar capacitación del Cógido de Integridad a la Coordinación de Gestión de Talento Humano </t>
  </si>
  <si>
    <t>Socializar el Informe de Resultados encuestas de satisfacción del servicio a partes interesadas sobre trámites y servicios</t>
  </si>
  <si>
    <t>Subdirector, coordinadores, personal que realiza visitas de campo</t>
  </si>
  <si>
    <t>Gestionar los recursos financieros para el adecuado funcionamiento de la Entidad, mediante la planificación, control y seguimiento a los ingresos y gastos para la toma de decisiones por parte del proceso gestión estratégica</t>
  </si>
  <si>
    <t>POSIBILIDAD DE QUE POR ACCIÓN SE INCURRA EN PECULADO POR APLICACIÓN OFICIAL DIFERENTE A LOS RECURSOS DE DESTINACIÓN ESPECÍFICA DE LAS DIFERENTES FUENTES DE FINANCIACIÓN DEL PRESUPUESTO</t>
  </si>
  <si>
    <t xml:space="preserve">LA COORDINADORA DEL GRUPO DE GESTIÓN PRESUPUESTAL Y EFICIENCIA DEL GASTO PÚBLICO, TRIMESTRALMENTE SE REPORTAN LOS INDICADORES PRESUPUESTALES ANTE LAS OFICINAS DE CONTROL INTERNO Y ADEI, MEDIANTE LOS CUALES SE REALIZA SEGUIMIENTO AL VALOR RECAUDADO POR CADA UNA DE LAS FUENTES DE FINANCIACIÓN. </t>
  </si>
  <si>
    <t xml:space="preserve">Coordinador Grupo de Gestión Presupuestal y Eficiencia del Gasto Público </t>
  </si>
  <si>
    <t>LA COORDINACIÓN DE GESTIÓN PRESUPUESTAL Y EFICIENCIA DEL GASTO PÚBLICO, MENSUALMENTE REALIZA SEGUIMIENTO, CONTROL Y RETROALIMENTACIÓN A LA EJECUCIÓN PRESUPUESTAL, ELABORANDO UN INFORME COMPARATIVO MEDIANTE EL CUAL SE VERIFICAN LOS INGRESOS VERSUS LOS GASTOS.</t>
  </si>
  <si>
    <t>Coordinadora de Presupuesto y Eficiencia del Gasto Público.
Técnico Administrativo de la Coordinación de Presupuesto y Eficiencia del Gasto Público</t>
  </si>
  <si>
    <t>BAJO ACTO ADMINISTRATIVO REALIZAR LOS ALCANCES TÉCNICOS Y JURÍDICOS QUE PERMITA LA NORMA PARA SUBSANAR ESTA SITUACIÓN</t>
  </si>
  <si>
    <t>LA COORDINACIÓN  DEL GRUPO DE GESTIÓN PRESUPUESTAL Y EFICIENCIA DEL GASTO PÚBLICO, EN LA ACTUALIDAD  CUENTA CON LA APLICACIÓN EN EL SISTEMA DE INFORMACIÓN DE LOS CÓDIGOS DE CLASIFICACIÓN PRESUPUESTAL FUENTES DE FINANCIACIÓN QUE EVIDENCIA Y APROPIA SEGÚN LA DESTINACIÓN DEL USO DEL RECURSO DE ACUERDO A LO QUE ESTABLECE LA RESOLUCIÓN ORGÁNICA 035 DEL 2018 Y 063 DEL 2023 EMITIDO POR LA CGR</t>
  </si>
  <si>
    <t>Coordinador Grupo de Gestión Presupuestal y Eficiencia del Gasto Público</t>
  </si>
  <si>
    <t>MENSUALMENTE LA COORDINACIÓN DE PRESUPUESTO Y EFICIENCIA DEL GASTO PÚBLICO, ENVÍA POR MEDIO DE CORREO ELECTRÓNICO A CADA SUBDIRECCIÓN, LA EJECUCIÓN PRESUPUESTAL DE ACUERDO A LOS PROYECTOS DEL PLAN DE ACCIÓN A SU CARGO, ESTO CON EL FIN DE QUE SE REALICE UNA REVISIÓN DE CADA UNO DE LOS RUBROS PRESUPUESTALES ASIGNADOS PARA CADA PROYECTO, IDENTIFICANDO SU NIVEL DE GASTO COMPROMETIDO.</t>
  </si>
  <si>
    <t>LA COORDINADORA DEL GRUPO DE GESTIÓN PRESUPUESTAL Y EFICIENCIA DEL GASTO PÚBLICO, MENSUALMENTE REALIZA SEGUIMIENTO, CONTROL Y RETROALIMENTACIÓN A LA EJECUCIÓN PRESUPUESTAL, ELABORANDO UN INFORME COMPARATIVO MEDIANTE EL CUAL SE VERIFICAN LOS INGRESOS VERSUS LOS GASTOS.</t>
  </si>
  <si>
    <t xml:space="preserve">TRIMESTRALMENTE SE REPORTAN LOS INDICADORES PRESUPUESTALES ANTE LAS OFICINAS DE CONTROL INTERNO Y ADEI, MEDIANTE LOS CUALES SE REALIZA SEGUIMIENTO AL VALOR RECAUDADO POR CADA UNA DE LAS FUENTES DE FINANCIACIÓN. </t>
  </si>
  <si>
    <t>LA COORDINADORA DEL GRUPO DE GESTIÓN PRESUPUESTAL Y EFICIENCIA DEL GASTO PÚBLICO, MENSUALMENTE  ENVÍA POR MEDIO DE CORREO ELECTRÓNICO A CADA SUBDIRECCIÓN, LA EJECUCIÓN PRESUPUESTAL DE ACUERDO A LOS PROYECTOS DEL PLAN DE ACCIÓN A SU CARGO, ESTO CON EL FIN DE QUE SE REALICE UNA REVISIÓN DE CADA UNO DE LOS RUBROS PRESUPUESTALES ASIGNADOS PARA CADA PROYECTO, IDENTIFICANDO SU NIVEL DE GASTO COMPROMETIDO.</t>
  </si>
  <si>
    <t>Promover actuaciones administrativas ajustadas a la normatividad para prevenir el daño antijuridico, mediante una gestión juridica integral.</t>
  </si>
  <si>
    <t>POSIBILIDAD DE QUE POR ACCIÓN U OMISIÓN, NO SE TENGA EL DEBIDO CUIDADO AL CUMPLIR SUS OBLIGACIONES Y PERMITA QUE USE U OTROS USEN INDEBIDAMENTE BIENES PÚBLICOS, FALSEDAD EN DOCUMENTOS, HURTOS.</t>
  </si>
  <si>
    <t>REALIZAR SEGUIMIENTO  AL REGISTRO DE LA INFORMACIÓN DE LOS PROCESOS EN EL SISTEMA e-KOGUI</t>
  </si>
  <si>
    <t xml:space="preserve"> COORDINADOR GRUPO JURÍDICO ADMINISTRATIVO Y
 DE SERVICIO AL CIUDADANO</t>
  </si>
  <si>
    <t>Los Coordinadores del grupo Jurídico Administrativo y Grupo de Defensa Jurídica Integral, Mantendrán capacitado al personal del proceso para minimizar los riesgos y fortalecer las actividades a cargo.</t>
  </si>
  <si>
    <t>Coordinador del grupo Jurídico Administrativo y de servicio al ciudadano 
Coordinadora Grupo de Defensa Jurídica Integral</t>
  </si>
  <si>
    <t>En caso de pérdida de un expediente o documento vital y/o esencial se debe informar al responsable del proceso y gestionar para que se reconstruya el documento o expediente.</t>
  </si>
  <si>
    <t>REALIZAR SEGUIMIENTO A TRAVÉS DE LOS APLICATIVO DE JURISDICCIÓN COACTIVA</t>
  </si>
  <si>
    <t>PROFESIONAL JURISDICCIÓN COACTIVA</t>
  </si>
  <si>
    <t xml:space="preserve">Dar cumplimiento a la normatividad del proceso en lo que respecta a la defensa judicial, cobro coactivo y procesos sancionatorios, cumplimiento a  los Comités de Conciliación y Defensa Judicial. </t>
  </si>
  <si>
    <t>REALIZAR SEGUIMIENTO A TRAVÉS DEL APLICATIVO DE PROCESOS SANCIONATORIOS (SINCA)</t>
  </si>
  <si>
    <t>COORDINADORA GRUPO DEFENSA JURÍDICA INTEGRAL</t>
  </si>
  <si>
    <t xml:space="preserve">Realizar Comités primarios del proceso en los que se vincule al personal de planta y contratista y se impartan directrices para minimizar este tipo de riesgos </t>
  </si>
  <si>
    <t>Coordinador del grupo Jurídico Administrativo y de servicio al ciudadano 
Coordinador Grupo de Defensa Jurídica Integral</t>
  </si>
  <si>
    <t>POSIBILIDAD DE QUE POR ACCIÓN U OMISIÓN SE OMITA, RETARDE, REHUSE O DENIEGUE UN ACTO PROPIO DE SUS FUNCIONES PARA FAVORECER, EXIGIR, CONSTREÑIR PARA RECIBIR BENEFICIO ECONOMICO.</t>
  </si>
  <si>
    <t>EL  PROCESO ESTA DEBIDAMENTE  DOCUMENTADO Y SE ACTUALIZA DE ACUERDO A LOS CAMBIOS NORMATIVOS Y PROPIOS DEL PROCESO.</t>
  </si>
  <si>
    <t xml:space="preserve"> COORDINADOR GRUPO JURÍDICO ADMINISTRATIVO Y DE SERVICIO AL CIUDADANO
COORDINADORA  GRUPO DEFENSA JURÍDICA INTEGRAL</t>
  </si>
  <si>
    <t xml:space="preserve">Velar por el cumplimiento de la normatividad vigente las cuales se consolidan en el normograma institucional a cargo del proceso gestión juridica bajo la responsabilidad de la secretaria general </t>
  </si>
  <si>
    <t>Informar a la Oficina de Control Interno Disciplinario y autoridades competentes en caso que se requiera</t>
  </si>
  <si>
    <t>SE REALIZAN COMITES PRIMARIOS  CON LOS GRUPOS DE TRABAJO DE CADA COORDINACIÓN.</t>
  </si>
  <si>
    <t>SE MIDE Y SE EVALUA EL CUMPLIMIENTO DE LOS INDICADORES Y SE REPORTA A LA OFICINA DE DIRECCIONAMIENTO ESTRATEGICO ADEI.</t>
  </si>
  <si>
    <t>Administrar el recurso humano de la entidad, con el propósito de cumplir con su misión institucional, mediante el mejoramiento continuo de las condiciones laborales</t>
  </si>
  <si>
    <t>POSIBILIDAD DE QUE SE DE EL NOMBRAMIENTO DE UN PERSONAL SIN EL CUMPLIMIENTO DE LOS REQUISITOS DEL CARGO .</t>
  </si>
  <si>
    <t>EL PROFESIONAL DEL EMPLEO PÚBLICO REVISA LA HOJA DE VIDA Y LOS DOCUMENTOS PRESENTADOS POR EL POSIBLE POSTULANTE Y LO CONTRASTA CON EL PERFIL QUE SE ENCUENTRA EN EL MANUAL DE FUNCIONES</t>
  </si>
  <si>
    <t>COORDINADORA GESTION DE TALENTO HUMANO</t>
  </si>
  <si>
    <t>REALIZAR LA VERIFICACION DE LOS DOCUMENTOS PRESENTADOS MEDIANTE EL FORMATO CONTROL DE PROCESOS</t>
  </si>
  <si>
    <t>PROFESIONAL UNIVERSITARIO EMPLEO PUBLICO</t>
  </si>
  <si>
    <t xml:space="preserve">REVOCAR EL ACTO ADMINISTRATIVO DEL NOMBRAMIENTO Y NOTIFICAR INMEDIATAMENTE A LA OFICINA DE CONTROL INTERNO DISCIPLINARIO.
</t>
  </si>
  <si>
    <t>EL PROFESIONAL DEL EMPLEO PÚBLICO CORROBORA LOS TITULOS ADJUNTOS EN LA HOJA DE VIDA DEL POSIBLE POSTULANTE MEDIANTE UN OFICIO ENVIADO A LA INSTITUCION EDUCATIVA</t>
  </si>
  <si>
    <t>SOLICITAR A CADA NUEVO FUNCIONARIO LA AUTORIZACIÓN DE VERIFICACIÓN DE INFORMACIÓN ACADÉMICA</t>
  </si>
  <si>
    <t>ENVÍO OFICIOS A LAS INSTITUCIONES EDUCATIVAS Y SOLICITAR LA VERIFICACIÓN DE LA INFORMACIÓN ACADÉMICA</t>
  </si>
  <si>
    <t>COORDINADOR DEL GRUPO DE GESTIÓN ESTRATÉGICA DE TALENTO HUMANO</t>
  </si>
  <si>
    <t xml:space="preserve">Establecer y coordinar la aplicación de los criterios necesarios para asegurar la administración, preservación y conservación de la documentación producida y recibida por la Entidad, mediante la definición, aplicación y seguimiento de politicas documentales </t>
  </si>
  <si>
    <t>POSIBILIDAD DE PÉRDIDA DE LA INFORMACIÓN INSTITUCIONAL POR SUSTRACCIÓN PARA FINES PARTICULARES</t>
  </si>
  <si>
    <t>CAPACITAR PERIÓDICAMENTE A TODO EL PERSONAL DE LA ENTIDAD EN LO REFERENTE A LA GESTIÓN DOCUMENTAL Y ARCHIVO DE LA DOCUMENTACIÓN INSTITUCIONAL.</t>
  </si>
  <si>
    <t>Coordinación Documental, Información y Archivo</t>
  </si>
  <si>
    <t>FUERTE</t>
  </si>
  <si>
    <t>Planificar y ejecutar durante toda la vigencia 2025,  diez (10) jornadas de  capacitación y sensibilización al personal de la CDMB (Planta y Contratista) en temas de gestión documental y archivo,  inducción y reinducción en temas de gestión documental y  archivo  al personal que hace parte del Grupo de Gestión Documental, Información y Archivo.</t>
  </si>
  <si>
    <t>Coordinadora de Gestión Documental, información y archivo</t>
  </si>
  <si>
    <t>EL GRUPO DE GESTION DOCUMENTAL, INFORMACIÓN Y ARCHIVO REALIZA VISITAS DE INSPECCIÓN SEGUIMIENTO Y ASESORIA A LAS DIFERENTES UNIDADES ADMINISTRATIVAS DE LA CDMB , DE ACUERDO A REQUERIMIENTOS DE LAS UNIDADES PRODUCTORAS Y TENIENDO EN CUENTA EL CRONOGRAMA DE TRASNFERENCIAS DOCUMENTALES PRIMARIAS.</t>
  </si>
  <si>
    <t>Apoyar, asesorar y hacer seguimiento a  la intervención archivística a través de las visitas de inspección, a la documentación de los archivos de gestión y al archivo central, programadas para la vigencia 2025 .</t>
  </si>
  <si>
    <t xml:space="preserve"> </t>
  </si>
  <si>
    <t>POSIBILIDAD DE VULNERAR LOS DERECHOS DE LOS USUARIOS AL LIMITAR O  DENEGAR EL ACCESO A LA INFORMACIÓN PÚBLICA DEL PROCESO GESTIÓN DOCUMENTAL, CON FINES DE BENEFICIAR INTERESES PARTICULARES.</t>
  </si>
  <si>
    <t>EL GRUPO DE GESTION DOCUMENTAL, INFORMACIÓN Y ARCHIVO SE ENCARGA DE SUMINISTRAR INFORMACIÓN ACTUALIZADA CORRESPONDIENTE AL PROCESO PARA SU PUBLICACION EN LA PAGINA WEB DE LA ENTIDAD.</t>
  </si>
  <si>
    <t>Continuar reportando las normas que en materia de gestión documental se profieran por parte de los entes del estado y de la Entidad al área encargada de actualizar el normograma.</t>
  </si>
  <si>
    <t>Informar a la Oficina de Control Interno</t>
  </si>
  <si>
    <t>EL GRUPO DE GESTION DOCUMENTAL, INFORMACIÓN Y ARCHIVO GESTIONARA PARA QUE EL AREA ENCARGADA (OFICINA DE DIRECCIONAMIENTO ESTRATÉGICO) REALICE LA PUBLICACION OPORTUNA DE LA INFORMACIÓN DE INTERES GENERAL DEL PROCESO DE GESTIÓN DOCUMENTAL..</t>
  </si>
  <si>
    <t>Gestionar de manera oportuna ante  el área encargada, la publicación de la información correspondiente al proceso de gestión documental en la  la página web.</t>
  </si>
  <si>
    <t>Informar a la Oficina de Control Interno.</t>
  </si>
  <si>
    <t>ESTABLECER Y EJECUTAR LA PLANEACION OPORTUNA DE LOS BIENES, SERVICIOS Y OBRA PÚBLICA REQUERIDOS POR LA ENTIDAD PARA SU NORMAL FUNCIONAMIENTO, A TRAVÉS DEL PROCEDIMIENTOS CONTRACTUALES GARANTIZANDO LA SELECCIÓN OBJETIVA, ASESORÍA EN LA EJECUCIÓN Y LIQUIDACIÓN DE LOS CONTRATOS</t>
  </si>
  <si>
    <t>Posibilidad de intereses indebidos en la celebración de contratos a favor propio o de terceros</t>
  </si>
  <si>
    <t>La jefe de Oficina de Contratación verifica el cumplimiento de los requisitos legales en pliego o invitación.</t>
  </si>
  <si>
    <t>La Jefe de Oficina de 
Contratación.</t>
  </si>
  <si>
    <t xml:space="preserve">Actualizar a los funcionarios en la responsabilidad de los actores del proceso </t>
  </si>
  <si>
    <t>Jefe Oficina de Contratación.</t>
  </si>
  <si>
    <t xml:space="preserve">La jefe de oficina de contratación informará a las oficinas de Control Interno y Control Interno Disciplinario sobre la materialización del riesgo y demás autoridades competentes </t>
  </si>
  <si>
    <t xml:space="preserve"> La oficina de contratación publica en Secop II los documentos del proceso.</t>
  </si>
  <si>
    <t>La Oficina de Contratación.</t>
  </si>
  <si>
    <t>Promover la participación ciudadana en los procesos contractuales que lo requieran (aviso de convocatoria, veedurías ciudadanas, audiencias).</t>
  </si>
  <si>
    <t>Posibilidad de que se realicen solicitudes de los requerimientos técnicos 
basados en beneficios personales</t>
  </si>
  <si>
    <t>Las subdirecciones, oficinas, y secretaria general, verificarán y evaluarán las necesiades y su conveniencia con las necesidades de la entidad en los comites primarios. De acuerdo a la resolución 0041 de 2024 art 2, parágrafo segundo.</t>
  </si>
  <si>
    <t>Subdirectores, Secretaria General y Jefes de Oficina.</t>
  </si>
  <si>
    <t xml:space="preserve">La jefe de Oficina de Contratación realizará la capacitación sobre la elaboración de los requerimientos técnicos a cada oficina gestora y de la revisión de los requerimientos técnicos </t>
  </si>
  <si>
    <t>La jefe de oficina de contratación informará a las oficinas de Control Interno y Control Interno Disciplinario sobre la materialización del riesgo y demás autoridades competentes</t>
  </si>
  <si>
    <t xml:space="preserve">La oficina de contratación revisa el requerimiento por medio del asesor . </t>
  </si>
  <si>
    <t>Posibilidad de fraccionamiento del objeto contractual</t>
  </si>
  <si>
    <t>El grupo de apoyo de profesionales de la oficina de contratación analiza los procesos requeridos por la oficina.</t>
  </si>
  <si>
    <t>Grupo de apoyo de 
profesionales de la oficina de contratación</t>
  </si>
  <si>
    <t>La jefe de oficina de contratación realizara capacitación a los integrantes de la oficina de contratación con el fin de mantener actualizados a los profesionales encargados de seleccionar la modalidad de contratación.</t>
  </si>
  <si>
    <t>La jefe de la oficina  de contratación revisa y aprueba los documentos precontractuales antes de su publicación.</t>
  </si>
  <si>
    <t>Posibilidad de   direccionamiento del pliego de condiciones</t>
  </si>
  <si>
    <t>La jefe de la oficina de contratación evaluará y aprobará los documentos precontractuales, por delegación, de acuerdo a resolución 0041 de 2024.</t>
  </si>
  <si>
    <t>Jefe de la oficina de contratación.</t>
  </si>
  <si>
    <t>La jefe de oficina de contratación realizara comités primarios y reuniones internas con el fin de estandarizar los procedimientos internos que permitan elaborar correctamente los pliegos de condiciones.</t>
  </si>
  <si>
    <t xml:space="preserve">La jefe de oficina de contratación informará a las oficinas de Control Interno y Control Interno Disciplinario sobre la materialización del riesgo. </t>
  </si>
  <si>
    <t>Determinar y gestionar los recursos tecnológicos necesarios para garantizar la disponibilidad y oportunidad de la información, a través de herramientas y procedimientos especializados</t>
  </si>
  <si>
    <t>Posibilidad de Interrupción total o parcial a los servicios y operaciones de la plataforma informática por acceso no autorizado al dominio.</t>
  </si>
  <si>
    <t xml:space="preserve">El profesional especializado TI  otorga  permisos a los sistemas de información de acuerdo al rol y  perfil del usuario, con autorización exclusiva del jefe inmediato o supervisor. </t>
  </si>
  <si>
    <t>Profesional Especializado TI</t>
  </si>
  <si>
    <t>Otorgar permisos de acceso a los sistemas de información, previa solicitud formal del líder de proceso a través de la Mesa de Ayuda de la CDMB, especificando los roles autorizados.</t>
  </si>
  <si>
    <t xml:space="preserve">Aislar el equipo de la red o el servidor.
</t>
  </si>
  <si>
    <t>El profesional especializado TI automatiza el bloquea el acceso al dominio tras tres (3) intentos fallidos en la contraseña de usuario.</t>
  </si>
  <si>
    <t>Suspender los permisos de acceso a las plataformas tecnológicas al momento de la terminación contractual.</t>
  </si>
  <si>
    <t xml:space="preserve">Restablecer el servidor con la información.
</t>
  </si>
  <si>
    <t>Verificación del logs de eventos en el dominio de la CDMB por parte del Profesional Especializado Tecnologías de la Información</t>
  </si>
  <si>
    <t>Reportar al COLSERT del Ministerior de las TIC la vulnerabilidad.</t>
  </si>
  <si>
    <t>Administrar los bienes y servicios de la entidad para su normal funcionamiento, mediante la aplicación de herramientas e instrumentos de gestión eficientes que aseguren la puesta en práctica de una política ambiental racional y sostenible.</t>
  </si>
  <si>
    <t>POSIBILIDAD DE MANIPULACIÓN Y FALSEDAD DE PARTE DEL FUNCIONARIO ENCARGADO DE HACER EL INFORME DE LA VISITA DE CAMPO QUE DETERMINA EL CUMPLIMIENTO DE REQUISITOS PARA OTORGAR LA EXCLUSIÓN DEL PAGO DE SOBRETASA AMBIENTAL DE LOS PREDIOS QUE APLICAN SEGÚN LA NORMATIVIDAD VIGENTE COLOMBIANA</t>
  </si>
  <si>
    <t xml:space="preserve"> La Coordinación de Gestión y Administración de Predios realiza una inspección y verificación aleatoria del predios exonerados, para verificar la veracidad de la información revisada en la exoneracion otorgada
</t>
  </si>
  <si>
    <t>SUBDIRECCIÓN ADMINISTRATIVA Y FINANCIERA, COORDINACIÓN DE GESTIÓN Y ADMINISTRACIÓN DE LOS PREDIOS INSTITUCIONALES</t>
  </si>
  <si>
    <t xml:space="preserve">Realizar acta de verificación e inspección aleatoria de trámites exclusiones otorgadas por parte de la CDMB a predios de usuarios con el fin de verificar la veracidad de los mismos. </t>
  </si>
  <si>
    <t>COORDINACIÓN DE GESTIÓN Y ADMINISTRACIÓN DE LOS PREDIOS INSTITUCIONALES</t>
  </si>
  <si>
    <t>Reporte del caso para respectiva modificacion de actos administrativos y notificacion a usuarios</t>
  </si>
  <si>
    <t>A través del visor catastral en páginas web de uso público, la Coordinación de Gestión y Administración de Predios, corrobora los espacios que componen el area del predio, de manera satlital, identificando posibles áreas  que no son objeto de la exoneración.</t>
  </si>
  <si>
    <t>Informe que contenga evidencias mediante  visor catastral en páginas web de uso público, de los espacios que componen el área del predio, para identificar posibles áreas que no son objeto de la exoneración.</t>
  </si>
  <si>
    <t>POSIBILIDAD DE QUE POR ACCIÓN  SE SUSTRAIGAN O DETERIOREN  LOS BIENES MUEBLES POR PARTE DE FUNCIONARIOS DE LA CDMB.</t>
  </si>
  <si>
    <t>Desde la Coordinación de los Recursos Físicos para la Sostenibilidad se suscribe el contrato con el proveedor de vigilancia, el cual dentro de sus servicios ofrecidos a la CDMB, cuenta con un sistema cerrado de camaras de vigilancia.</t>
  </si>
  <si>
    <t>SUBDIRECCIÓN ADMINISTRATIVA Y FINANCIERA, COORDINACIÓN DE GESTIÓN Y RECURTSOS FISICOS</t>
  </si>
  <si>
    <t>Realizar informe de funcionamiento de  cámaras de seguridad ubicadas en en la sede administrativa de la CDMB.</t>
  </si>
  <si>
    <t>SUBDIRECCIÓN ADMINISTRATIVA Y FINANCIERA, COORDINACIÓN DE GESTIÓN Y RECURSOS FISICOS</t>
  </si>
  <si>
    <t xml:space="preserve">Reportar  ante las autoridades competentes  para que se adelanten las  investigaciones que haya lugar </t>
  </si>
  <si>
    <t>La Coordinación de los Recursos Físicos para la Sostenibilidad solicita al proveedor que presta el servicio de vigilancia, que sus vigilantes realicen seguimiento y realicen rondas de inspección en las instalaciones del edificio de la CDMB en horario no laboral.</t>
  </si>
  <si>
    <t>Informe de rondas de vigilantes por la sede administrativa de la CDMB.</t>
  </si>
  <si>
    <t>Desde la Coordinación de los Recursos Físicos para la Sostenibilidad se suscribe el contrato con el proveedor de seguros por el cual se toman polizas para amparar los bienes e intereses patrimoniales de la entidad.</t>
  </si>
  <si>
    <t>Pólizas vigentes con cobertura por robos o daños.</t>
  </si>
  <si>
    <t>Atender, Orientar y Gestionar las necesidades y expectativas de las Partes Interesadas; através de la interacción con los demás procesos de la Entidad, determinando a su vez, su nivel de satisfacción</t>
  </si>
  <si>
    <t>Posibilidad de que por acción, y extralimitación se utilice de forma indebida la información oficial</t>
  </si>
  <si>
    <t>Atención oportuna a los ciudadanos</t>
  </si>
  <si>
    <t>Jefe Oficina Gestión Social Ambiental, Equipo Gestión Social Ambiental</t>
  </si>
  <si>
    <t>Promover en forma activa el diligenciamiento de las Encuestas de satisfacción e implementar un sistema digital con bitácora de acceso restringido a la información sensible de las partes interesadas.</t>
  </si>
  <si>
    <t>Reportar al jefe inmediato para cesar dicha acción. Dar parte a la oficina de Control Disciplinario Interno y en caso tal denunciar ante las autoridades competentes.</t>
  </si>
  <si>
    <t>Revisión y análisis del Informes de  Encuestas de Satisfacción</t>
  </si>
  <si>
    <t>Posibilidad de que por acción, y extralimitación se utilice para beneficio personal ilícito o de terceros las 
gestiones de las partes interesadas</t>
  </si>
  <si>
    <t>Atención oportuna a los ciudadano</t>
  </si>
  <si>
    <t>Incluir en las obligaciones contractuales lo referente a la salvaguarda y confidencialidad de las 
gestiones de las partes interesadas y vigilar su cumplimiento mediante auditorías internas periódicas.</t>
  </si>
  <si>
    <t>Reportar al jefe inmediato para cesar dicha acción. Dar parte a la oficina de Control Disciplinario Interno y en caso tal denunciar ante las autoridades competentes</t>
  </si>
  <si>
    <t>Comité primario donde se evaluarán las causas del incumplimiento del POA y reprogramar aquellas actividades que lo permitan</t>
  </si>
  <si>
    <t>Jefe Oficina de Control Interno
Auditores</t>
  </si>
  <si>
    <t>Cumplimiento del Plan Operativo vigencia 2025 del procesos de evaluación y seguimiento al SIGC</t>
  </si>
  <si>
    <t>Jefe y funcionarios de la Oficina de Control Interno</t>
  </si>
  <si>
    <t>Código Único Disciplinario</t>
  </si>
  <si>
    <t xml:space="preserve">Cambio de los auditores designados para la auditoria
Informe a la oficina de Talento Humano o de Contratación acerca de la acción cometida por el auditor
</t>
  </si>
  <si>
    <t>Reunión de apertura de auditoria
Reunión de Balance de auditoria
Reunión de Cierre de auditoria</t>
  </si>
  <si>
    <t>Procedimientos de Auditorías Internas Integrales y de gestión documentados</t>
  </si>
  <si>
    <t>POSIBILIDAD DE AJUSTAR LOS HALLAZGOS DE LAS AUDITORIAS</t>
  </si>
  <si>
    <t>Efectuar la evaluación, el seguimiento y la asesoría en forma objetiva e imparcial al Sistema Integrado de Gestión y Control (SIGC) con el fin de determinar su grado de eficiencia, eficacia y efectividad, mediante mecanismos de medición, evaluación y verificación de cada uno de los elementos que lo componen generando el mejoramiento y la optimización del Sistema.</t>
  </si>
  <si>
    <t>Profesional especializado TI</t>
  </si>
  <si>
    <t>MATRIZ DE RIESGOS DE CORRUPCIÓN 2025</t>
  </si>
  <si>
    <t>MAPA DE PROCESOS DE LA CDMB</t>
  </si>
  <si>
    <t>Estratégicos</t>
  </si>
  <si>
    <t>Misionales</t>
  </si>
  <si>
    <t>Apoyo</t>
  </si>
  <si>
    <t>Evaluación y Mejora</t>
  </si>
  <si>
    <t>Generar procesos de Educación, capacitación y sensibilización en las partes interesadas del Área de Jurisdicción de la CDMB, de tal forma que se visibilicen patrones de cambio cultural ambiental, fortaleciendo los procesos participativos, la instalación de capacidades técnicas y comunicativas que desde las competencias ciudadanas posibiliten la toma de decisiones colectivas hacia la construcción de una cultura ética</t>
  </si>
  <si>
    <t>Posibilidad de que por acción y extralimitación se utilice de forma indebida la información oficial producto de las actividades de cultura ambiental.</t>
  </si>
  <si>
    <t>Determinar los responsables del evento antes de la  programación del mismo.</t>
  </si>
  <si>
    <t>Incluir en las obligaciones contractuales que participen en el proceso lo referente a la salvaguarda de los activos de la CDMB.</t>
  </si>
  <si>
    <t>Formato salida de equipos</t>
  </si>
  <si>
    <t>Realizar seguimiento al cumplimiento de la salvaguarda de los activos de la CDMB.</t>
  </si>
  <si>
    <t>Registro de Asistencia a Eventos y registro fotográfico</t>
  </si>
  <si>
    <t>Diligenciar el Formato de Confidencialidad de la Politica de tratamientos y protecciòn de datos personales</t>
  </si>
  <si>
    <t>01/01/2025 - 31/08/2025</t>
  </si>
  <si>
    <t>Los conceptos técnicos y actas de concertación son proyectados por el Equipo Técnico de la Coordinación, revisados por el Coordinador del Equipo de Ordenamiento y planificación territorial y socializados al Subdirector con el fin de verificar la conformidad y pertinencia de la respuesta.</t>
  </si>
  <si>
    <t>Se da cumplimiento a la actividad con la socialización del Código de Integridad durante el Comité Primario realizado el 07 de marzo de 2025, tal como consta en el acta No. 02. En dicha sesión se abordaron los principios y valores institucionales contenidos en el Código, promoviendo su apropiación por parte de los funcionarios participantes. Esta acción contribuye al fortalecimiento de la cultura organizacional basada en la integridad y la ética pública.</t>
  </si>
  <si>
    <t>Todos los contratistas adscritos al proceso de Cultura Ambiental cuentan dentro de sus obligaciones contractuales la siguiente: “PRESTAR LOS SERVICIOS CON PROFESIONALISMO, CALIDAD, TRANSPARENCIA, EFICIENCIA, RESPONDIENDO POR LOS ELEMENTOS ENTREGADOS PERTENECIENTES A LOS INVENTARIOS DE LA ENTIDAD, ASÍ COMO MANTENER EL PRINCIPIO DE CONFIDENCIALIDAD EN PROTECCIÓN DE DATOS, DANDO CUMPLIMIENTO A LO DISPUESTO EN EL ARTÍCULO 4 NUMERAL G DE LA LEY 1266 DE 2008, ARTÍCULO 4 NUMERAL H DE LA LEY 1581 DE 2012, ARTÍCULOS 20 A 22 DE LA LEY 1712 DE 2014, E INFORMACIÓN ENTREGADOS EN EL DESARROLLO DEL PRESENTE CONTRATO PARA DAR CUMPLIMIENTO DE LAS METAS DE LA OFICINA DE GESTIÓN SOCIAL Y AMBIENTAL - GESA”</t>
  </si>
  <si>
    <t>Todos los contratistas adscritos al proceso de Cultura Ambiental diligenciaron el formato de “DECLARACIÓN DE CONFIDENCIALIDAD” A-TI-FO18</t>
  </si>
  <si>
    <t>En el Comité Primario del proceso, realizado el 30 de abril de 2025 y registrado en el Acta No. 04, se socializó el procedimiento M-OA-PR04 y los formatos M-OA-FO01 y M-OA-FO03, establecidos para la venta y fomento de material vegetal.</t>
  </si>
  <si>
    <t xml:space="preserve">Se evidencia la publicación del protocolo para la entrega de material vegetal en los viveros La Rosita y Nazareth, con el fin de garantizar su conocimiento por parte de los usuarios y facilitar el acceso a este servicio.
</t>
  </si>
  <si>
    <t>01/01/2025 al 31/08/2025</t>
  </si>
  <si>
    <t xml:space="preserve">A cada nuevo funcionario se le realiza la verificación de los documentos presentados mediante el diligenciamiento del formato Control de Procesos, los cuales reposan en el Expediente de la Hoja de vida de cada funcionario </t>
  </si>
  <si>
    <t xml:space="preserve">Mediante correo electrónicos se ha  solicitado la verificación de la información académica, anexando la autorización de cada nuevo funcionario </t>
  </si>
  <si>
    <t>Se publican los avisos de convocatoria a través de la página web institucional, en el módulo de Transparencia y Acceso a la Información Pública. Esta acción permite que la ciudadanía esté informada y pueda ejercer control social a través de mecanismos como las veedurías y la participación en audiencias públicas, cuando aplique. Los avisos pueden ser consultados en el siguiente enlace: https://www.cdmb.gov.co/index.php/avisos-de-convocatoria.</t>
  </si>
  <si>
    <t>Con el propósito de mitigar la solicitud de requerimientos técnicos sin el debido sustento, el día 25 de abril de 2025 se realizó el envío masivo del memorando OC-1059-2025 a través de correo electrónico institucional, socializando el contenido de la Circular No. 005 del 27 de junio de 2024, relacionada con los contratos de prestación de servicios profesionales y de apoyo a la gestión, así como la Circular No. 010 del 18 de octubre de 2024, que aborda la función de vigilancia y control de los contratos. Esta acción busca fortalecer el cumplimiento normativo y promover la formulación de requerimientos debidamente fundamentados.</t>
  </si>
  <si>
    <t>1/01/2025 - 31/08/2025</t>
  </si>
  <si>
    <t>Se evidencia la existencia del contrato No. 210-16098-9 de 29 abril de 2025, suscrito con la Unión Temporal La Previsora, cuyo objeto es contratar las pólizas de seguros que conforman el Programa de Seguros de la CDMB. Dichas pólizas amparan los bienes e intereses patrimoniales de la entidad, así como aquellos por los cuales sea o haya sido legal o contractualmente responsable. La vigencia del contrato es desde el 05 de mayo de 2025 hasta el 31 de diciembre de 2026.</t>
  </si>
  <si>
    <t>Para la presente vigencia se aprobó el cronograma de auditorías mediante acta 01 del 20 de marzo de 2025 y se modificó mediante 02 del 12 de mayo de 2025 del Comité Institucional de Coordinación de Control Interno, quedando programadas para realizar durante la vigencia las siguientes auditorias de gestión:
Gestión Documental. Abril
Gestión de los Recursos Financieros. Abril – Julio
Gestión Jurídica. Mayo
Gestión del Talento Humano. Junio
Gestión de Tecnología de la Información. Junio
Gestión Integral de la Oferta Ambiental. Agosto
Evaluación y Control de la Demanda Ambiental. Agosto
Relación con partes Interesadas. Septiembre
Adquisición de Bienes y Servicios. Octubre
Plan Estratégico de Seguridad Vial. Octubre
Programa de Transparencia y Ética Púbica - PTEP
Estas auditorias se realizarán de acuerdo al PROCEDIMIENTO DE AUDITORÍAS INTERNAS DE GESTIÓN – V-ES-PR03 Versión 8, el cual cuenta entre sus actividades con:
REUNIÓN DE APERTURA
EJECUTAR LAS ACTIVIDADES DE LA AUDITORÍA DE GESTIÓN IN SITU
REUNIÓN DE BALANCE Y ELABORAR EL REPORTE DE AUDITORÍA
REUNIÓN DE CIERRE DE AUDITORÍA</t>
  </si>
  <si>
    <t>Posibilidad de Sistemas de información susceptibles de manipulación o adulteración</t>
  </si>
  <si>
    <t>El coordinador controlara las autorizaciones otorgadas en los aplicativos tecnológicos, de conformidad con el perfil y funciones del cargo</t>
  </si>
  <si>
    <t xml:space="preserve">Las personas encargadas de manipular información deberan firmar el acta de compormiso en cumplimiento a la politica de confidencialidad, intregralidad e imparcialidad. </t>
  </si>
  <si>
    <t xml:space="preserve">SUBDIRECTOR DE ORDENAMIENTO Y PLANIFICACION DEL TERRITORIO_x000D_
CORDINADOR CONOCIMIENTO AMBIENTAL _x000D_
CORDINADOR DE ORDENAMIENTO TERRITORIAL </t>
  </si>
  <si>
    <t xml:space="preserve">SUBDIRECTOR DE ORDENAMIENTO Y PLANIFICACION DEL TERRITORIO_x000D_
CORDINADOR CONOCIMIENTO AMBIENTAL _x000D_
CORDINADOR DE ORDENAMIENTO TERRITORIAL  </t>
  </si>
  <si>
    <t>Firma de la aceptación de las actas de compromiso en cumplimiento a la politica de confidencialidad, intregralidad e imparcialidad por todos los integrantes del proceso.</t>
  </si>
  <si>
    <t>Realizar y analizar para cada uno de los profesionales adscritos al proceso que aplicativos se les autorizan en el formato solicitud de usuarion para el acceso de herramientas TIC</t>
  </si>
  <si>
    <t xml:space="preserve">Se evidencia el diligenciamiento del formato M-OA-FO01 “Inventario de Producción Vegetal en los Viveros de la CDMB” correspondiente al vivero Nazareth, para los meses de enero, fa gosto de 2025. En el comité primario realizado el 25 de julio con acta 06 se realizó la revisión del Inventario de producción de material vegetal. </t>
  </si>
  <si>
    <t>Se evidencia la gestión oportuna ante el área encargada para la publicación de radicados en la página web institucional. Entre enero y agosto de 2025, se enviaron un total de 132 comunicaciones al webmaster, solicitando la divulgación de dicha información. Estas publicaciones pueden consultarse en el siguiente enlace: http://www.cdmb.gov.co/respuestas-a-solicitudes-de-anonimos.</t>
  </si>
  <si>
    <t>Con el apoyo del contrato 210-16166-8, cuyo objeto es “Revisar, analizar, actualizar y armonizar el Manual de Contratación, procedimientos y formatos del proceso de adquisición de bienes y servicios aprobados en el SIGC y los aplicativos de la Entidad”, se llevó a cabo una capacitación sobre lineamientos básicos y manejo de la plataforma SECOP II.
La jornada de formación estuvo dirigida a Subdirectores, Secretario General, Jefes de Oficina, Supervisores y demás personal de las diferentes dependencias vinculadas a los trámites contractuales, realizándose el día 21 de julio de 2025 en el Auditorio Hernando Guevara Pineda.</t>
  </si>
  <si>
    <t>Los coordinadores realizan la verificación del cumplimiento de las obligaciones contractuales de los contratistas a través de la revisión de los informes mensuales de actividades presentados, contrastando la información reportada con las obligaciones establecidas en los contratos, lo cual permite identificar avances, realizar observaciones y emitir la respectiva conformidad para la ejecución y pago de los mismos.</t>
  </si>
  <si>
    <t>Como parte de los requisitos establecidos para la gestión de la primera cuenta, todos los contratistas han presentado el certificado del curso virtual de Integridad, Transparencia y Lucha contra la Corrupción dictado por Función Pública, en cumplimiento de la obligación contractual correspondiente.</t>
  </si>
  <si>
    <t xml:space="preserve">CERRADO </t>
  </si>
  <si>
    <t>La Oficina GESA realiza el seguimiento a la salvaguarda de los activos de la CDMB mediante el diligenciamiento del formato A-PI-O16 “Entrega de material de apoyo”, el cual se utiliza cada vez que se presta un activo. Dichos registros reposan físicamente en las carpetas de la dependencia, garantizando el control y trazabilidad de los bienes.</t>
  </si>
  <si>
    <t>Cada uno de los contratos del personal adscrito a GESA incorpora la obligación de desarrollar sus funciones bajo estrictos criterios de confidencialidad y salvaguarda de la información relacionada con las partes interesadas. Asimismo, en el marco de la revisión de los informes de actividades se realiza seguimiento al cumplimiento de esta disposición, garantizando la adecuada protección de la información gestionada.</t>
  </si>
  <si>
    <t>Las encuestas de satisfacción se aplican de manera física y digital en los diferentes eventos desarrollados por la entidad. Posteriormente, estas encuestas son entregadas mensualmente en físico al área de Atención al Ciudadano, donde se realiza la tabulación y consolidación de resultados, con el fin de elaborar el respectivo informe de seguimiento</t>
  </si>
  <si>
    <t>Dentro de las obligaciones contractuales, los contratistas deben realizar el curso virtual de Integridad, Transparencia y Lucha contra la Corrupción de la Función Pública. La certificación de este curso constituye un requisito obligatorio para gestionar la primera cuenta, garantizando así que todos los contratistas lo realicen de manera efectiva.</t>
  </si>
  <si>
    <t>Se mantiene actualizado el sistema de información geográfica con los datos correspondientes a la caracterización de los fenómenos naturales y antrópicos reportados en el área de jurisdicción de la CDMB. El registro incluye variables como municipio, dirección, vereda, coordenadas geográficas, tipo y subtipo de fenómeno, zonificación de amenaza según POMCA/AVR y observaciones específicas y descripción del fenómeno.</t>
  </si>
  <si>
    <t>Realizar periódicamente comités primarios y/o Técnicos con los Profesionales de Planta y Profesionales Contratistas.</t>
  </si>
  <si>
    <t>A través de las revisiones periódicas realizadas por los coordinadores al cumplimento de las actividades desarrrolladas por los contratistas en atención a sus obligaciones contractuales.</t>
  </si>
  <si>
    <t xml:space="preserve">Los nuevos funcionarios  han entregado carta de solicitud de  verificación de información académica, los cuales reposan en el expediente de la hoja de vida de cada funcionario </t>
  </si>
  <si>
    <t>01/09/2025 - 31/12/2025</t>
  </si>
  <si>
    <t>De manera semestral se elabora acta de verificacion del proceso de exoneracion de sobretasa ambiental de iglesias en cumplimiento al programa de transparencia y etica publica , donde se eligen aleatoriamente 2 resoluciones y 2 infoermes para comprobar que la informacion de los 2 documentos coincida y sea veraz , adjunto evidencia de las actas escaneadas y respectivas resoluciones o paz y salvo escaneado. https://drive.google.com/drive/folders/1p_aSKCbbB7T-pJONUwHgKg3QVrZ3umFK?usp=sharing</t>
  </si>
  <si>
    <t>INFORMES REALIZADOS EN VISITAS A PREDIOS QUE CONTIENEN ÁREAS QUE NO SON OBJETO DE EXONERACIÓN, MEDIANTE LOS CUALES SE EVIDENCIA EL USO DEL VISOR CATASTRAL, EL CUAL ES HERRAMIENTA PARA RECONOCER LAS ÁREAS A VISITAR. https://drive.google.com/drive/folders/1Wp3VR-CG3Te4Rt1hp-9CpmSTGmVaSJCs?usp=sharing</t>
  </si>
  <si>
    <t>SE REALIZA Y ADJUNTA PANTALLAZO DEL INFORME QUE REPOSA EN LA OFICINA DE RECURSOS FÍSICOS, DEL FUNCIONAMIENTO DE CÁMARAS, EN EL CUAL SE EVIDENCIA QUE A LA FECHA NO SE REPORTAN ELEMENTOS EXTRAVIADOS. https://drive.google.com/file/d/1WYEhmPEn6M6bnAneoLkYId6cUgpin_cP/view?usp=sharing</t>
  </si>
  <si>
    <t>SE ADJUNTA DOCUMENTO SOPORTE DEL INFORME DE RONDAS DE VIGILANTES REALIZADA EN LA SEDE ADMINISTRATIVA DE LA CDMB POR PARTE DE LA EMPRESA DE VIGILANCIA. https://drive.google.com/drive/folders/1T_VC0lah8rrMSO9TEWnv57imWAf2V8yc?usp=sharing</t>
  </si>
  <si>
    <t>01/09/2025  - 31/12/2025</t>
  </si>
  <si>
    <t>Se evidenció que la Coordinación de Gestión Presupuestal y Eficiencia del Gasto Público realiza de manera mensual el seguimiento, control y retroalimentación a la ejecución presupuestal. Para este fin, elabora informes comparativos en los que se verifican y analizan los ingresos frente a los gastos, permitiendo un control oportuno y la toma de decisiones en materia presupuestal, Se han realizado los informes comparativos durante la vigencia 2025. Evidencia:
ANEXO 1. Informes comparativos 2025. https://drive.google.com/drive/folders/1LbSyeB8mc9dSkAKyO5TZipVY_JvNovu6?usp=sharing</t>
  </si>
  <si>
    <t>Mensualmente, la Coordinación de Presupuesto y Eficiencia del Gasto Público remite a cada Subdirección la ejecución presupuestal correspondiente a los proyectos del Plan de Acción bajo su responsabilidad. Esta información permite que cada área realice el análisis del nivel de gasto comprometido en los rubros asignados, garantizando el control y la adecuada gestión de los recursos presupuestales, Mensualmente se envÍan las ejecuciones presupuestales a cada una de las subdirecciones de la CDMB para que desde allí cada  una analice el avance de nivel de gasto comprometido  de los proyectos asignados. Evidencia: 
https://drive.google.com/file/d/1PEsk6QCxFLl31GRQvguqSpMyuuOPATU7/view?usp=sharing</t>
  </si>
  <si>
    <t>Se evidencia el envío de los indicadores presupuestales correspondientes al primer y segundo trimeste del año 2025 a la Oficina de ADEI, para su respectiva publicación en la intranet corporativa, en el módulo del Sistema Integrado de Gestión y Control. Estos indicadores permiten hacer seguimiento al valor recaudado por cada una de las fuentes de financiación de la Entidad, Se han reportado los 8 indicadores de la vigencia 2025, lo anterior para su publicación en la Intranet de la Entidad
Evidencia:
https://drive.google.com/drive/folders/1wwlRWF7xczZahM64kiH5PKGN-VD3g3zB?usp=sharing</t>
  </si>
  <si>
    <t>Se evidencia el desarrollo de los Comités Primarios: el dia 23 de Octubre  de 2025  y 4 de noviembre  de 2025, las cuales dan cuenta de la realización de la reunión, los temas abordados y los compromisos establecidos.</t>
  </si>
  <si>
    <t>Se evidenció la solicitud de creación de usuario y de acceso a la unidad de almacenamiento para los profesionales adscritos al proceso, de acuerdo con el perfil asignado a cada uno, el proceso se realiza a traves de mesa de ayuda , como evidencia se deja pantallazo aplicativo con las personas asignadas.</t>
  </si>
  <si>
    <t xml:space="preserve">Los integrantes del proceso firmaron el acta de compromiso en cumplimiento de la política de confidencialidad, integralidad e imparcialidad, se deja de evidencias las actas de compromiso politica de imparcialidad independencia integridad y confidencialidad </t>
  </si>
  <si>
    <t>01/09/2025 -31/12/2025</t>
  </si>
  <si>
    <t xml:space="preserve">En desarrollo de la actividad, se llevaron a cabo reuniones técnicas, quedando documentadas en las actas de comités de obra los avances de los contratos de obras de mitigación suscritos de acuerdo a las necesidades identificadas dentro del área de jurisdicción:
Evidencia – Actas de Comité de Obra:
Acta de Reunion 01 - fecha 5/11/2025  Frente de Obra – Villa de los Caballeros -  Acta de Reunion 01 - fecha 21/10/2025 frente de obra - Lagos II - Arrayanes - Santa Ana - Prados del Sur - Acta de Reunion 02 - fecha 14/11/2025 Frente de Obra – Villa de los Caballeros - Acta de Reunion 02 - fecha 4/11/2025 -  Lagos II - Arrayanes - Santa Ana - Prados del Sur Acta de Reunion 03 - fecha 28/11/2025 Frente de Obra – Villa de los Caballeros - Acta 03 - fecha 24/11/2025 -  Lagos II - Arrayanes - Acta 01 - fecha 14/11/2025 - FRENTE DE OBRA LA LIBERTAD – LAS CASITAS BUCARAMANGA, SANTANDER - </t>
  </si>
  <si>
    <t xml:space="preserve">En cumplimiento de la actividad, se llevaron a cabo los siguientes comités primarios con la participación de los profesionales de planta y contratistas:   Acta COMITÉ PRIMARIO SURYT - fecha 6/11/2025 - AUDITORIO HERNANDO GUEVARA -CDMB -/ Listado de Asistencia Comite primario SURYT 
</t>
  </si>
  <si>
    <t>Los contratistas realizan de manera mensual el informe de actividades para el tramite de la cuenta de cobro, el cual debe llevar la firma del supervisor del contrato quien de esta manera realiza el seguimiento con respecto al cumplimiento de las obligaciones contractuales y las evidencias de dichos informes y las actividades son cargadas en el SECOP II.</t>
  </si>
  <si>
    <t xml:space="preserve"> A la fecha solo se ha realizado un acto administrativo de delegacion de funciones mediante Resolucion No.1137 del 29 septiembre 2025, por medio de la cual se designó a la profesional especializada de anetcion al ciudadano como gestor de integridad de la CDMB (adjunto)</t>
  </si>
  <si>
    <t>En el monitoreo se evidencia que se continua con el proceso de solicitud por parte de los jefes a traves de la mesa de ayuda del otorgamiento de los permisos de acceso a todo personal nuevo o quien lo requiera en las distintas areas de la CDMB, Pantallazos de requerimiento a Mesa de ayuda</t>
  </si>
  <si>
    <t>Se evidencia que la oficina TI efectua de manera inmediata la suspensión de los accesos y el restablecimiento de los mismos al momento de la terminación contractual de todos los contratos, Pantallazo de bloqueo de perfiles por requerimientos a Mesa de Ayuda</t>
  </si>
  <si>
    <t>Se evidencia que los conceptos técnicos y actas de concertación son elaborados por el Equipo Técnico de la Coordinación. Posteriormente, estos documentos son revisados por el Coordinador del Equipo de Ordenamiento y Planificación Territorial, quien asegura su precisión y pertinencia. Una vez cumplido este paso, son socializados con el Subdirector, quien verifica la conformidad y validez de las respuestas propuestas.
Este procedimiento garantiza que las decisiones adoptadas estén respaldadas en un análisis técnico riguroso y validadas por los niveles correspondientes de autoridad dentro de la entidad.
La trazabilidad del proceso se evidenció en las respuestas a los siguientes radicados:
•	Radicado CDMB N.° 14200 de 2025 (Concertación Ambiental del Proyecto Plan Parcial Mirador Verde, ubicado en el área de expansión urbana del municipio de Bucaramanga) Cabe resaltar que el dia 10 de diciembre del 2025 recibimos en la oficina de control interno de la CDMB oficio donde por parte de la oficina competente la ampliacion de terminacion de fecha de este riesgo por motivos ya mencionados en el oficio, por lo tanto este riesgo se deja en curso hasta la fecha indicada por la oficina gestora.</t>
  </si>
  <si>
    <t>Mediante las actas de Comité Primario - Acta de comite primario  009 de fecha 01/10/2025 - Acta de comite primario 010 de fecha 4/11/2025 - Acta de comite primario 011 de fecha 03/12/2025 , se evidenció el seguimiento a las actividades del Plan Operativo Anual de la Oficina de Control Interno, las cuales presentan un cumplimiento del 100% respecto a lo programado para el periodo de seguimiento.</t>
  </si>
  <si>
    <t>01/09/2025 - 31/012/2025</t>
  </si>
  <si>
    <t xml:space="preserve">En cumplimiento de la actividad programada, se evidenció la realización de Veintitres (23) jornadas de capacitación y sensibilización en temas de gestión documental y archivo, así como procesos de inducción y reinducción, durante la vigencia 2025, a saber:
Inducción y reinducción al personal de la oficina –  se realizaron 2 reinducciones
Capacitación: se realizaron 21 capacitaciones 
</t>
  </si>
  <si>
    <t>En el marco de la actividad programada, se han realizado 24 jornadas de inspección a las diferentes dependencias de la Entidad, con el fin de apoyar, asesorar y hacer seguimiento a los procesos de intervención archivística tanto en los archivos de gestión como en el archivo central, garantizando el cumplimiento de la normatividad y las buenas prácticas en gestión documental.</t>
  </si>
  <si>
    <t>En cumplimiento de la actividad, se remitió a la Secretaría General la información correspondiente para la actualización del normograma institucional, incluyendo la normativa vigente en materia de gestión documental aplicable a los archivos de la Entidad. Dicho reporte se efectuó mediante:
Correo electrónico del 24 / 11/2025   Y correo electronico   30/12/2025</t>
  </si>
  <si>
    <t>Con el apoyo del contrato 210-16166-8, cuyo objeto es “Revisar, analizar, actualizar y armonizar el Manual de Contratación, procedimientos y formatos del proceso de adquisición de bienes y servicios aprobados en el SIGC y los aplicativos de la Entidad”, se desarrolló una capacitación dirigida al equipo de la Oficina de Contratación sobre el funcionamiento de la plataforma SECOP II.
La jornada se llevó a cabo el día 25 de julio de 2025 en las instalaciones de la Oficina de Contratación, adicional se realizo capacitacion de tienda virtual el 27 de octiubre de 2025</t>
  </si>
  <si>
    <t xml:space="preserve">El dia 17 de octubre de 2025 se realiza comité primario , se abarcaron temas como matriz de peligro , politicas institucionales </t>
  </si>
  <si>
    <t xml:space="preserve">01/09/2025 - 31/12/2025 </t>
  </si>
  <si>
    <t xml:space="preserve">Se evidencia el desarrollo de acciones de capacitación dirigidas al personal adscrito al proceso jurídico, orientadas al fortalecimiento de competencias y a la mitigación de riesgos. En particular, se llevaron a cabo las siguientes jornadas,  como evidencia se dan las Actas de Comité primario y los Certificados de los abogados externos,  de Capacitación en el Sistema Único de Gestión e Información del Estado - e-KOGUI
</t>
  </si>
  <si>
    <t>Para el periodo de seguimiento, se evidenció la realización de comités primarios del proceso, en los cuales participaron tanto funcionarios de planta como contratistas. En estas sesiones se socializaron lineamientos y se impartieron directrices orientadas a la identificación, control y mitigación de riesgos. Las reuniones se respaldan con las siguientes actas:
1. Acta de Comite Primario  con fecha de 25/10/2025 / 2. Acta de Comite Primario con fecha de 19/11/2025 / Acta de Comite Primario con fecha de  2/12/2025</t>
  </si>
  <si>
    <t>El normograma institucional se encuentra actualizado y publicado en la página institucional, bajo la responsabilidad del proceso de Gestión Jurídica y la Secretaría General, en cumplimiento de la normatividad vigente.   ACTUALIZACION DE PROCEDIMIENTOS: 
A-GJ-PR02 Procedimiento Para La Actualizacion Del Normograma- Fecha Aprobación:2025-04-28
A-GJ-PR06 Procedimiento Sancionatorio Fecha Aprobación:2025-12-29
NUEVO PROCEDIMIENTO:
A-GJ-PR07 Procedimiento Comité De Conciliación
Fecha Aprobación:2025-07-30
CREACION FORMATOS:
-GJ-FO05 Seguimiento Procesos Sancionatorios Y Control De Actividades. Fecha Aprobación:2025-10-30
- Tabla de registro de entrada y salida de todas las notificaciones provenientes de la Coordinación de Defensa Jurídica integral
- Tabla de Registro de entrada y salida de notificaciones otras areas</t>
  </si>
  <si>
    <t xml:space="preserve">Se evidencia la solicitud de la capacitacion a la coordinacion de gestion de talento humano , tema codigo de integridad , se deja como evidencia el memorando que fue enviado a la oficina de talento humano el 15 de octubre del 2025 </t>
  </si>
  <si>
    <t>Se realizó la verificación a las liquidaciones generadas por concepto de trámite por parte del Grupo de Evaluación y Seguimiento para la Sostenibilidad, cabe resaltar que se hicieron 430 liquidaciones durante la vigencia 2025, se deja como evidencia control en cuadro de excel donde se puede observar todas las liquidaciones que se realizaron desde el mes de octubre hasta el mes de diciembre de la vigencia 2025.
La información se consolidó en un archivo de control, en el cual se registran los siguientes campos:
•	Número
•	SINCA o Radicado
•	Nombre del usuario
•	Cédula
•	Dirección
•	Municipio
•	Trámite
•	Observaciones
•	Profesional que solicita
•	Número de liquidación
•	Fecha
Este registro permite contrastar la información inicial reportada por el usuario con las visitas de evaluación y seguimiento, asegurando la trazabilidad y transparencia del proceso</t>
  </si>
  <si>
    <t>Se evidencia el cumplimiento de la normatividad aplicable al proceso jurídico en lo relacionado con la defensa judicial, cobro coactivo y procesos sancionatorios. Durante el periodo de seguimiento, se llevaron a cabo las siguientes sesiones del Comité de Conciliación y Defensa Judicial:
Acta 288 -  Comite Ordinario de conciliacion y defensa judicial fecha 6/10/2025 .    Acta 289 - Comite Extraordinario de conciliacion y defensa judicial fecha 5/11/2025 . Acta 290 - Comite ordinario de conciliacion y defensa judicial fecha 18/11/2025. Acta 291 - Comite ordinario de conciliacion y defensa judicial fecha 28/11/2025 .  Acta 292 - Comite ordinrio de conciliacion y defensa judicial fecha 10/12/2025.  Acta 293 - comite ordinario de conciliacion y defensa judicial 19/12/2025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</si>
</sst>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_-* #,##0_-;\-* #,##0_-;_-* &quot;-&quot;??_-;_-@_-"/>
  </numFmts>
  <fonts count="41">
    <font>
      <sz val="11"/>
      <color theme="1"/>
      <name val="Calibri"/>
      <family val="2"/>
      <scheme val="minor"/>
    </font>
    <font>
      <sz val="9"/>
      <color theme="1"/>
      <name val="Arial"/>
      <family val="2"/>
    </font>
    <font>
      <b/>
      <sz val="9"/>
      <color theme="1"/>
      <name val="Arial"/>
      <family val="2"/>
    </font>
    <font>
      <sz val="11"/>
      <color theme="1"/>
      <name val="Calibri"/>
      <family val="2"/>
      <scheme val="minor"/>
    </font>
    <font>
      <b/>
      <sz val="11"/>
      <color theme="1"/>
      <name val="Calibri"/>
      <family val="2"/>
      <scheme val="minor"/>
    </font>
    <font>
      <sz val="9"/>
      <name val="Calibri"/>
      <family val="2"/>
      <scheme val="minor"/>
    </font>
    <font>
      <b/>
      <sz val="8"/>
      <color theme="1"/>
      <name val="Arial"/>
      <family val="2"/>
    </font>
    <font>
      <sz val="8"/>
      <color theme="1"/>
      <name val="Arial"/>
      <family val="2"/>
    </font>
    <font>
      <sz val="11"/>
      <name val="Calibri"/>
      <family val="2"/>
      <scheme val="minor"/>
    </font>
    <font>
      <b/>
      <sz val="9"/>
      <name val="Arial"/>
      <family val="2"/>
    </font>
    <font>
      <sz val="9"/>
      <name val="Arial"/>
      <family val="2"/>
    </font>
    <font>
      <b/>
      <sz val="11"/>
      <color theme="1"/>
      <name val="Arial"/>
      <family val="2"/>
    </font>
    <font>
      <b/>
      <sz val="12"/>
      <color theme="1"/>
      <name val="Arial"/>
      <family val="2"/>
    </font>
    <font>
      <b/>
      <sz val="12"/>
      <color rgb="FF000000"/>
      <name val="Arial"/>
      <family val="2"/>
    </font>
    <font>
      <sz val="12"/>
      <color rgb="FF000000"/>
      <name val="Arial"/>
      <family val="2"/>
    </font>
    <font>
      <b/>
      <sz val="12"/>
      <name val="Arial"/>
      <family val="2"/>
    </font>
    <font>
      <sz val="12"/>
      <name val="Arial"/>
      <family val="2"/>
    </font>
    <font>
      <b/>
      <sz val="10"/>
      <color rgb="FF000000"/>
      <name val="Arial"/>
      <family val="2"/>
    </font>
    <font>
      <sz val="10"/>
      <color rgb="FF000000"/>
      <name val="Arial"/>
      <family val="2"/>
    </font>
    <font>
      <sz val="9"/>
      <color rgb="FF000000"/>
      <name val="Tahoma"/>
      <family val="2"/>
    </font>
    <font>
      <b/>
      <sz val="9"/>
      <color rgb="FF000000"/>
      <name val="Tahoma"/>
      <family val="2"/>
    </font>
    <font>
      <sz val="11"/>
      <color theme="1"/>
      <name val="Arial"/>
      <family val="2"/>
    </font>
    <font>
      <sz val="9"/>
      <color rgb="FFFF0000"/>
      <name val="Arial"/>
      <family val="2"/>
    </font>
    <font>
      <sz val="7"/>
      <color rgb="FF000000"/>
      <name val="Arial"/>
      <family val="2"/>
    </font>
    <font>
      <b/>
      <sz val="11"/>
      <color rgb="FF000000"/>
      <name val="Calibri"/>
      <family val="2"/>
      <scheme val="minor"/>
    </font>
    <font>
      <b/>
      <sz val="10"/>
      <color rgb="FF000000"/>
      <name val="Calibri"/>
      <family val="2"/>
      <scheme val="minor"/>
    </font>
    <font>
      <sz val="12"/>
      <color theme="1"/>
      <name val="Arial"/>
      <family val="2"/>
    </font>
    <font>
      <b/>
      <i/>
      <sz val="12"/>
      <color theme="1"/>
      <name val="Arial"/>
      <family val="2"/>
    </font>
    <font>
      <b/>
      <sz val="11"/>
      <color rgb="FF000000"/>
      <name val="Arial"/>
      <family val="2"/>
    </font>
    <font>
      <sz val="11"/>
      <color rgb="FF000000"/>
      <name val="Arial"/>
      <family val="2"/>
    </font>
    <font>
      <sz val="10"/>
      <color theme="1"/>
      <name val="Arial"/>
      <family val="2"/>
    </font>
    <font>
      <b/>
      <sz val="8"/>
      <name val="Arial"/>
      <family val="2"/>
    </font>
    <font>
      <sz val="8"/>
      <name val="Arial"/>
      <family val="2"/>
    </font>
    <font>
      <sz val="9"/>
      <color theme="8" tint="-0.249977111117893"/>
      <name val="Arial"/>
      <family val="2"/>
    </font>
    <font>
      <sz val="10"/>
      <name val="Century Gothic"/>
      <family val="2"/>
    </font>
    <font>
      <sz val="11"/>
      <name val="Arial"/>
      <family val="2"/>
    </font>
    <font>
      <b/>
      <i/>
      <u/>
      <sz val="20"/>
      <name val="Calibri"/>
      <family val="2"/>
      <scheme val="minor"/>
    </font>
    <font>
      <b/>
      <sz val="18"/>
      <name val="Calibri"/>
      <family val="2"/>
      <scheme val="minor"/>
    </font>
    <font>
      <b/>
      <sz val="15"/>
      <color theme="6" tint="-0.499984740745262"/>
      <name val="Arial "/>
    </font>
    <font>
      <sz val="9"/>
      <color theme="1"/>
      <name val="Calibri Light"/>
      <family val="2"/>
      <scheme val="major"/>
    </font>
    <font>
      <sz val="10"/>
      <name val="Calibri Light"/>
      <family val="2"/>
      <scheme val="major"/>
    </font>
  </fonts>
  <fills count="31">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1"/>
        <bgColor indexed="64"/>
      </patternFill>
    </fill>
    <fill>
      <patternFill patternType="solid">
        <fgColor theme="9"/>
        <bgColor indexed="64"/>
      </patternFill>
    </fill>
    <fill>
      <patternFill patternType="solid">
        <fgColor rgb="FFFFFF00"/>
        <bgColor indexed="64"/>
      </patternFill>
    </fill>
    <fill>
      <patternFill patternType="solid">
        <fgColor rgb="FF92D05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
      <patternFill patternType="solid">
        <fgColor rgb="FF7030A0"/>
        <bgColor indexed="64"/>
      </patternFill>
    </fill>
    <fill>
      <patternFill patternType="solid">
        <fgColor rgb="FFC2D69B"/>
        <bgColor indexed="64"/>
      </patternFill>
    </fill>
    <fill>
      <patternFill patternType="solid">
        <fgColor rgb="FFEAF1DD"/>
        <bgColor indexed="64"/>
      </patternFill>
    </fill>
    <fill>
      <patternFill patternType="solid">
        <fgColor rgb="FFFFFFFF"/>
        <bgColor indexed="64"/>
      </patternFill>
    </fill>
    <fill>
      <patternFill patternType="solid">
        <fgColor theme="9" tint="0.59999389629810485"/>
        <bgColor indexed="64"/>
      </patternFill>
    </fill>
    <fill>
      <patternFill patternType="solid">
        <fgColor rgb="FFD9D9D9"/>
        <bgColor indexed="64"/>
      </patternFill>
    </fill>
    <fill>
      <patternFill patternType="solid">
        <fgColor rgb="FFFFC000"/>
        <bgColor indexed="64"/>
      </patternFill>
    </fill>
    <fill>
      <patternFill patternType="solid">
        <fgColor rgb="FFFF0000"/>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F2CC"/>
        <bgColor rgb="FF000000"/>
      </patternFill>
    </fill>
  </fills>
  <borders count="8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medium">
        <color rgb="FF9BBB59"/>
      </left>
      <right/>
      <top style="medium">
        <color rgb="FF9BBB59"/>
      </top>
      <bottom style="medium">
        <color rgb="FF9BBB59"/>
      </bottom>
      <diagonal/>
    </border>
    <border>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medium">
        <color rgb="FFC2D69B"/>
      </left>
      <right style="medium">
        <color rgb="FFC2D69B"/>
      </right>
      <top/>
      <bottom/>
      <diagonal/>
    </border>
    <border>
      <left/>
      <right style="medium">
        <color rgb="FFC2D69B"/>
      </right>
      <top/>
      <bottom style="medium">
        <color rgb="FFC2D69B"/>
      </bottom>
      <diagonal/>
    </border>
    <border>
      <left style="medium">
        <color rgb="FFC2D69B"/>
      </left>
      <right style="medium">
        <color rgb="FFC2D69B"/>
      </right>
      <top style="medium">
        <color rgb="FF9BBB59"/>
      </top>
      <bottom/>
      <diagonal/>
    </border>
    <border>
      <left style="medium">
        <color rgb="FFC2D69B"/>
      </left>
      <right style="medium">
        <color rgb="FFC2D69B"/>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style="medium">
        <color rgb="FFC2D69B"/>
      </top>
      <bottom style="medium">
        <color rgb="FFC2D69B"/>
      </bottom>
      <diagonal/>
    </border>
    <border>
      <left/>
      <right style="medium">
        <color rgb="FFC2D69B"/>
      </right>
      <top style="medium">
        <color rgb="FFC2D69B"/>
      </top>
      <bottom style="medium">
        <color rgb="FFC2D69B"/>
      </bottom>
      <diagonal/>
    </border>
    <border>
      <left/>
      <right style="medium">
        <color rgb="FFC2D69B"/>
      </right>
      <top/>
      <bottom/>
      <diagonal/>
    </border>
    <border>
      <left style="medium">
        <color rgb="FFC2D69B"/>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rgb="FFC2D69B"/>
      </right>
      <top style="medium">
        <color rgb="FFC2D69B"/>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right style="medium">
        <color indexed="64"/>
      </right>
      <top/>
      <bottom/>
      <diagonal/>
    </border>
    <border>
      <left style="thin">
        <color rgb="FFC2D69B"/>
      </left>
      <right style="thin">
        <color rgb="FFC2D69B"/>
      </right>
      <top style="thin">
        <color rgb="FFC2D69B"/>
      </top>
      <bottom style="thin">
        <color rgb="FFC2D69B"/>
      </bottom>
      <diagonal/>
    </border>
    <border>
      <left style="medium">
        <color indexed="64"/>
      </left>
      <right/>
      <top style="thin">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right/>
      <top/>
      <bottom style="dotted">
        <color auto="1"/>
      </bottom>
      <diagonal/>
    </border>
  </borders>
  <cellStyleXfs count="4">
    <xf numFmtId="0" fontId="0" fillId="0" borderId="0"/>
    <xf numFmtId="9" fontId="3" fillId="0" borderId="0" applyFont="0" applyFill="0" applyBorder="0" applyAlignment="0" applyProtection="0"/>
    <xf numFmtId="43" fontId="3" fillId="0" borderId="0" applyFont="0" applyFill="0" applyBorder="0" applyAlignment="0" applyProtection="0"/>
    <xf numFmtId="0" fontId="34" fillId="0" borderId="0"/>
  </cellStyleXfs>
  <cellXfs count="797">
    <xf numFmtId="0" fontId="0" fillId="0" borderId="0" xfId="0"/>
    <xf numFmtId="0" fontId="1" fillId="0" borderId="1" xfId="0" applyFont="1" applyBorder="1" applyAlignment="1">
      <alignment vertical="center"/>
    </xf>
    <xf numFmtId="0" fontId="2" fillId="0" borderId="1" xfId="0" applyFont="1" applyBorder="1" applyAlignment="1">
      <alignment horizontal="center" vertical="center"/>
    </xf>
    <xf numFmtId="0" fontId="0" fillId="0" borderId="0" xfId="0" applyAlignment="1">
      <alignment vertical="center" wrapText="1"/>
    </xf>
    <xf numFmtId="0" fontId="4" fillId="0" borderId="0" xfId="0" applyFont="1" applyAlignment="1">
      <alignment vertical="center" wrapText="1"/>
    </xf>
    <xf numFmtId="0" fontId="5" fillId="7" borderId="1" xfId="0" applyFont="1" applyFill="1" applyBorder="1" applyAlignment="1">
      <alignment vertical="center" wrapText="1"/>
    </xf>
    <xf numFmtId="0" fontId="0" fillId="0" borderId="1" xfId="0" applyBorder="1"/>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9" fontId="1" fillId="0" borderId="1" xfId="0" applyNumberFormat="1" applyFont="1" applyBorder="1" applyAlignment="1">
      <alignment vertical="center"/>
    </xf>
    <xf numFmtId="0" fontId="1" fillId="0" borderId="0" xfId="0" applyFont="1" applyAlignment="1" applyProtection="1">
      <alignment vertical="center" wrapText="1"/>
      <protection locked="0"/>
    </xf>
    <xf numFmtId="0" fontId="2" fillId="0" borderId="0" xfId="0" applyFont="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0" borderId="9"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26" xfId="0" applyFont="1" applyBorder="1" applyAlignment="1" applyProtection="1">
      <alignment vertical="center" wrapText="1"/>
      <protection locked="0"/>
    </xf>
    <xf numFmtId="0" fontId="1" fillId="0" borderId="7" xfId="0" applyFont="1" applyBorder="1" applyAlignment="1" applyProtection="1">
      <alignment vertical="center" wrapText="1"/>
      <protection locked="0"/>
    </xf>
    <xf numFmtId="0" fontId="0" fillId="0" borderId="0" xfId="0" applyAlignment="1">
      <alignment wrapText="1"/>
    </xf>
    <xf numFmtId="0" fontId="8" fillId="8" borderId="0" xfId="0" applyFont="1" applyFill="1" applyAlignment="1">
      <alignment wrapText="1"/>
    </xf>
    <xf numFmtId="0" fontId="2" fillId="7" borderId="8" xfId="0" applyFont="1" applyFill="1" applyBorder="1" applyAlignment="1">
      <alignment horizontal="center" vertical="center" wrapText="1"/>
    </xf>
    <xf numFmtId="0" fontId="2" fillId="4" borderId="8" xfId="0" applyFont="1" applyFill="1" applyBorder="1" applyAlignment="1">
      <alignment vertical="center" wrapText="1"/>
    </xf>
    <xf numFmtId="0" fontId="2" fillId="4" borderId="16" xfId="0" applyFont="1" applyFill="1" applyBorder="1" applyAlignment="1">
      <alignment horizontal="center" vertical="center" wrapText="1"/>
    </xf>
    <xf numFmtId="0" fontId="2" fillId="4" borderId="16" xfId="0" applyFont="1" applyFill="1" applyBorder="1" applyAlignment="1">
      <alignment vertical="center" wrapText="1"/>
    </xf>
    <xf numFmtId="0" fontId="9" fillId="8" borderId="8" xfId="0" applyFont="1" applyFill="1" applyBorder="1" applyAlignment="1">
      <alignment horizontal="center" vertical="center" wrapText="1"/>
    </xf>
    <xf numFmtId="0" fontId="4" fillId="0" borderId="1" xfId="0" applyFont="1" applyBorder="1" applyAlignment="1">
      <alignment wrapText="1"/>
    </xf>
    <xf numFmtId="0" fontId="2"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 fillId="0" borderId="0" xfId="0" applyFont="1" applyAlignment="1">
      <alignment vertical="center" wrapText="1"/>
    </xf>
    <xf numFmtId="0" fontId="10" fillId="8" borderId="0" xfId="0" applyFont="1" applyFill="1" applyAlignment="1">
      <alignment vertical="center" wrapText="1"/>
    </xf>
    <xf numFmtId="9" fontId="1" fillId="0" borderId="0" xfId="0" applyNumberFormat="1" applyFont="1" applyAlignment="1">
      <alignment vertical="center" wrapText="1"/>
    </xf>
    <xf numFmtId="0" fontId="13" fillId="0" borderId="31" xfId="0" applyFont="1" applyBorder="1" applyAlignment="1">
      <alignment horizontal="center" vertical="center" wrapText="1"/>
    </xf>
    <xf numFmtId="0" fontId="13" fillId="0" borderId="30" xfId="0" applyFont="1" applyBorder="1" applyAlignment="1">
      <alignment horizontal="center" vertical="center" wrapText="1"/>
    </xf>
    <xf numFmtId="0" fontId="14" fillId="0" borderId="31"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13" fillId="10" borderId="33" xfId="0" applyFont="1" applyFill="1" applyBorder="1" applyAlignment="1">
      <alignment horizontal="center" vertical="center" wrapText="1"/>
    </xf>
    <xf numFmtId="0" fontId="13" fillId="11" borderId="34" xfId="0" applyFont="1" applyFill="1" applyBorder="1" applyAlignment="1">
      <alignment horizontal="center" vertical="center" wrapText="1"/>
    </xf>
    <xf numFmtId="0" fontId="13" fillId="13" borderId="34" xfId="0" applyFont="1" applyFill="1" applyBorder="1" applyAlignment="1">
      <alignment horizontal="center" vertical="center" wrapText="1"/>
    </xf>
    <xf numFmtId="0" fontId="13" fillId="14" borderId="34" xfId="0" applyFont="1" applyFill="1" applyBorder="1" applyAlignment="1">
      <alignment horizontal="center" vertical="center" wrapText="1"/>
    </xf>
    <xf numFmtId="0" fontId="13" fillId="15" borderId="31" xfId="0" applyFont="1" applyFill="1" applyBorder="1" applyAlignment="1">
      <alignment horizontal="center" vertical="center" wrapText="1"/>
    </xf>
    <xf numFmtId="0" fontId="14" fillId="10" borderId="32" xfId="0" applyFont="1" applyFill="1" applyBorder="1" applyAlignment="1">
      <alignment horizontal="justify" vertical="center"/>
    </xf>
    <xf numFmtId="0" fontId="14" fillId="11" borderId="32" xfId="0" applyFont="1" applyFill="1" applyBorder="1" applyAlignment="1">
      <alignment horizontal="justify" vertical="center"/>
    </xf>
    <xf numFmtId="0" fontId="14" fillId="12" borderId="32" xfId="0" applyFont="1" applyFill="1" applyBorder="1" applyAlignment="1">
      <alignment horizontal="justify" vertical="center"/>
    </xf>
    <xf numFmtId="0" fontId="14" fillId="13" borderId="32" xfId="0" applyFont="1" applyFill="1" applyBorder="1" applyAlignment="1">
      <alignment horizontal="justify" vertical="center"/>
    </xf>
    <xf numFmtId="0" fontId="14" fillId="14" borderId="32" xfId="0" applyFont="1" applyFill="1" applyBorder="1" applyAlignment="1">
      <alignment horizontal="justify" vertical="center"/>
    </xf>
    <xf numFmtId="0" fontId="14" fillId="15" borderId="32" xfId="0" applyFont="1" applyFill="1" applyBorder="1" applyAlignment="1">
      <alignment horizontal="justify" vertical="center"/>
    </xf>
    <xf numFmtId="0" fontId="2" fillId="6" borderId="1" xfId="0" applyFont="1" applyFill="1" applyBorder="1" applyAlignment="1" applyProtection="1">
      <alignment horizontal="center" vertical="center" wrapText="1"/>
      <protection locked="0"/>
    </xf>
    <xf numFmtId="0" fontId="14" fillId="15" borderId="31" xfId="0" applyFont="1" applyFill="1" applyBorder="1" applyAlignment="1">
      <alignment horizontal="justify" vertical="center"/>
    </xf>
    <xf numFmtId="0" fontId="1" fillId="0" borderId="0" xfId="0" applyFont="1" applyAlignment="1">
      <alignment horizontal="center" vertical="center" wrapText="1"/>
    </xf>
    <xf numFmtId="0" fontId="15" fillId="0" borderId="35" xfId="0" applyFont="1" applyBorder="1" applyAlignment="1">
      <alignment horizontal="center" vertical="center" wrapText="1"/>
    </xf>
    <xf numFmtId="0" fontId="16" fillId="0" borderId="30" xfId="0" applyFont="1" applyBorder="1" applyAlignment="1">
      <alignment horizontal="justify" vertical="center" wrapText="1"/>
    </xf>
    <xf numFmtId="0" fontId="16" fillId="0" borderId="31" xfId="0" applyFont="1" applyBorder="1" applyAlignment="1">
      <alignment horizontal="justify" vertical="center" wrapText="1"/>
    </xf>
    <xf numFmtId="0" fontId="8" fillId="0" borderId="0" xfId="0" applyFont="1" applyAlignment="1">
      <alignment wrapText="1"/>
    </xf>
    <xf numFmtId="0" fontId="8" fillId="0" borderId="0" xfId="0" applyFont="1"/>
    <xf numFmtId="0" fontId="2" fillId="6" borderId="0" xfId="0" applyFont="1" applyFill="1" applyAlignment="1" applyProtection="1">
      <alignment horizontal="center" vertical="center" wrapText="1"/>
      <protection locked="0"/>
    </xf>
    <xf numFmtId="0" fontId="1" fillId="0" borderId="9" xfId="0" applyFont="1" applyBorder="1" applyAlignment="1">
      <alignment vertical="center" wrapText="1"/>
    </xf>
    <xf numFmtId="0" fontId="1" fillId="0" borderId="8" xfId="0" applyFont="1" applyBorder="1" applyAlignment="1">
      <alignment vertical="center" wrapText="1"/>
    </xf>
    <xf numFmtId="0" fontId="13" fillId="16" borderId="36" xfId="0" applyFont="1" applyFill="1" applyBorder="1" applyAlignment="1">
      <alignment horizontal="center" vertical="center" wrapText="1"/>
    </xf>
    <xf numFmtId="0" fontId="13" fillId="16" borderId="37" xfId="0" applyFont="1" applyFill="1" applyBorder="1" applyAlignment="1">
      <alignment horizontal="center" vertical="center" wrapText="1"/>
    </xf>
    <xf numFmtId="0" fontId="14" fillId="17" borderId="32" xfId="0" applyFont="1" applyFill="1" applyBorder="1" applyAlignment="1">
      <alignment horizontal="justify" vertical="center" wrapText="1"/>
    </xf>
    <xf numFmtId="0" fontId="13" fillId="18" borderId="30" xfId="0" applyFont="1" applyFill="1" applyBorder="1" applyAlignment="1">
      <alignment horizontal="center" vertical="center" wrapText="1"/>
    </xf>
    <xf numFmtId="0" fontId="14" fillId="18" borderId="32" xfId="0" applyFont="1" applyFill="1" applyBorder="1" applyAlignment="1">
      <alignment horizontal="justify" vertical="center" wrapText="1"/>
    </xf>
    <xf numFmtId="0" fontId="13" fillId="18" borderId="31" xfId="0" applyFont="1" applyFill="1" applyBorder="1" applyAlignment="1">
      <alignment horizontal="center" vertical="center" wrapText="1"/>
    </xf>
    <xf numFmtId="0" fontId="14" fillId="17" borderId="38" xfId="0" applyFont="1" applyFill="1" applyBorder="1" applyAlignment="1">
      <alignment horizontal="justify" vertical="center" wrapText="1"/>
    </xf>
    <xf numFmtId="0" fontId="14" fillId="18" borderId="31" xfId="0" applyFont="1" applyFill="1" applyBorder="1" applyAlignment="1">
      <alignment horizontal="center" vertical="center" wrapText="1"/>
    </xf>
    <xf numFmtId="0" fontId="1" fillId="0" borderId="18" xfId="0" applyFont="1" applyBorder="1" applyAlignment="1" applyProtection="1">
      <alignment vertical="center" wrapText="1"/>
      <protection locked="0"/>
    </xf>
    <xf numFmtId="0" fontId="1" fillId="0" borderId="42" xfId="0" applyFont="1" applyBorder="1" applyAlignment="1" applyProtection="1">
      <alignment vertical="center" wrapText="1"/>
      <protection locked="0"/>
    </xf>
    <xf numFmtId="0" fontId="1" fillId="0" borderId="1" xfId="0" applyFont="1" applyBorder="1" applyAlignment="1" applyProtection="1">
      <alignment horizontal="center" vertical="center" wrapText="1"/>
      <protection locked="0"/>
    </xf>
    <xf numFmtId="0" fontId="21" fillId="0" borderId="1" xfId="0" applyFont="1" applyBorder="1" applyAlignment="1">
      <alignment vertical="center" wrapText="1"/>
    </xf>
    <xf numFmtId="0" fontId="4" fillId="0" borderId="1" xfId="0" applyFont="1" applyBorder="1" applyAlignment="1">
      <alignment vertical="center"/>
    </xf>
    <xf numFmtId="0" fontId="0" fillId="0" borderId="1" xfId="0" applyBorder="1" applyAlignment="1">
      <alignment horizontal="center" vertical="center"/>
    </xf>
    <xf numFmtId="0" fontId="14" fillId="0" borderId="1" xfId="0" applyFont="1" applyBorder="1" applyAlignment="1">
      <alignment vertical="center" wrapText="1"/>
    </xf>
    <xf numFmtId="0" fontId="14" fillId="0" borderId="1" xfId="0" applyFont="1" applyBorder="1" applyAlignment="1">
      <alignmen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1" fillId="0" borderId="1" xfId="0" applyFont="1" applyBorder="1" applyAlignment="1">
      <alignment vertical="top"/>
    </xf>
    <xf numFmtId="0" fontId="0" fillId="0" borderId="1" xfId="0" applyBorder="1" applyAlignment="1">
      <alignment vertical="center"/>
    </xf>
    <xf numFmtId="0" fontId="14" fillId="0" borderId="7" xfId="0" applyFont="1" applyBorder="1" applyAlignment="1">
      <alignment vertical="center"/>
    </xf>
    <xf numFmtId="0" fontId="0" fillId="0" borderId="7" xfId="0" applyBorder="1"/>
    <xf numFmtId="0" fontId="13" fillId="12" borderId="54" xfId="0" applyFont="1" applyFill="1" applyBorder="1" applyAlignment="1">
      <alignment horizontal="center" vertical="center" wrapText="1"/>
    </xf>
    <xf numFmtId="0" fontId="11" fillId="0" borderId="25" xfId="0" applyFont="1" applyBorder="1" applyAlignment="1">
      <alignment horizontal="center" vertical="center" wrapText="1"/>
    </xf>
    <xf numFmtId="0" fontId="1" fillId="0" borderId="1" xfId="0" applyFont="1" applyBorder="1" applyAlignment="1">
      <alignment vertical="center" wrapText="1"/>
    </xf>
    <xf numFmtId="0" fontId="2" fillId="6" borderId="7"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5" borderId="40" xfId="0" applyFont="1" applyFill="1" applyBorder="1" applyAlignment="1">
      <alignment horizontal="center" vertical="center" wrapText="1"/>
    </xf>
    <xf numFmtId="0" fontId="2" fillId="26" borderId="46" xfId="0" applyFont="1" applyFill="1" applyBorder="1" applyAlignment="1">
      <alignment horizontal="center" vertical="center" wrapText="1"/>
    </xf>
    <xf numFmtId="0" fontId="2" fillId="2" borderId="46"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23"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26" borderId="47" xfId="0" applyFont="1" applyFill="1" applyBorder="1" applyAlignment="1">
      <alignment horizontal="center" vertical="center" wrapText="1"/>
    </xf>
    <xf numFmtId="0" fontId="2" fillId="26" borderId="58"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0" fillId="0" borderId="5" xfId="0" applyBorder="1"/>
    <xf numFmtId="0" fontId="4" fillId="5" borderId="1" xfId="0" applyFont="1" applyFill="1" applyBorder="1" applyAlignment="1">
      <alignment vertical="center"/>
    </xf>
    <xf numFmtId="0" fontId="2" fillId="0" borderId="0" xfId="0" applyFont="1" applyAlignment="1">
      <alignment vertical="center" wrapText="1"/>
    </xf>
    <xf numFmtId="0" fontId="13" fillId="16" borderId="34" xfId="0" applyFont="1" applyFill="1" applyBorder="1" applyAlignment="1">
      <alignment horizontal="center" vertical="center" wrapText="1"/>
    </xf>
    <xf numFmtId="0" fontId="13" fillId="0" borderId="59" xfId="0" applyFont="1" applyBorder="1" applyAlignment="1">
      <alignment horizontal="center" vertical="center" wrapText="1"/>
    </xf>
    <xf numFmtId="0" fontId="15" fillId="0" borderId="59" xfId="0" applyFont="1" applyBorder="1" applyAlignment="1">
      <alignment horizontal="center" vertical="center" wrapText="1"/>
    </xf>
    <xf numFmtId="0" fontId="13"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18" borderId="1" xfId="0" applyFont="1" applyFill="1" applyBorder="1" applyAlignment="1">
      <alignment horizontal="center" vertical="center" wrapText="1"/>
    </xf>
    <xf numFmtId="0" fontId="13" fillId="3" borderId="1" xfId="0" applyFont="1" applyFill="1" applyBorder="1" applyAlignment="1">
      <alignment horizontal="center" vertical="center"/>
    </xf>
    <xf numFmtId="0" fontId="4" fillId="0" borderId="0" xfId="0" applyFont="1" applyAlignment="1">
      <alignment horizontal="center" vertical="center" wrapText="1"/>
    </xf>
    <xf numFmtId="0" fontId="18" fillId="0" borderId="0" xfId="0" applyFont="1" applyAlignment="1">
      <alignment horizontal="justify" vertical="center" wrapText="1"/>
    </xf>
    <xf numFmtId="0" fontId="18" fillId="0" borderId="0" xfId="0" applyFont="1" applyAlignment="1">
      <alignment horizontal="center" vertical="center" wrapText="1"/>
    </xf>
    <xf numFmtId="0" fontId="2" fillId="24" borderId="1" xfId="0" applyFont="1" applyFill="1" applyBorder="1" applyAlignment="1">
      <alignment vertical="center" wrapText="1"/>
    </xf>
    <xf numFmtId="0" fontId="14" fillId="18" borderId="1" xfId="0" applyFont="1" applyFill="1" applyBorder="1" applyAlignment="1">
      <alignment horizontal="justify" vertical="center" wrapText="1"/>
    </xf>
    <xf numFmtId="0" fontId="13" fillId="27" borderId="1" xfId="0" applyFont="1" applyFill="1" applyBorder="1" applyAlignment="1">
      <alignment horizontal="center" vertical="center" wrapText="1"/>
    </xf>
    <xf numFmtId="0" fontId="14" fillId="18" borderId="7" xfId="0" applyFont="1" applyFill="1" applyBorder="1" applyAlignment="1">
      <alignment horizontal="center" vertical="center" wrapText="1"/>
    </xf>
    <xf numFmtId="0" fontId="13" fillId="27" borderId="8" xfId="0" applyFont="1" applyFill="1" applyBorder="1" applyAlignment="1">
      <alignment horizontal="center" vertical="center" wrapText="1"/>
    </xf>
    <xf numFmtId="0" fontId="13" fillId="18" borderId="9" xfId="0" applyFont="1" applyFill="1" applyBorder="1" applyAlignment="1">
      <alignment horizontal="center" vertical="center" wrapText="1"/>
    </xf>
    <xf numFmtId="0" fontId="14" fillId="27" borderId="7" xfId="0" applyFont="1" applyFill="1" applyBorder="1" applyAlignment="1">
      <alignment horizontal="center" vertical="center" wrapText="1"/>
    </xf>
    <xf numFmtId="0" fontId="14" fillId="27" borderId="1" xfId="0" applyFont="1" applyFill="1" applyBorder="1" applyAlignment="1">
      <alignment horizontal="justify" vertical="center" wrapText="1"/>
    </xf>
    <xf numFmtId="0" fontId="11" fillId="25" borderId="1" xfId="0" applyFont="1" applyFill="1" applyBorder="1" applyAlignment="1">
      <alignment horizontal="center" vertical="center" wrapText="1"/>
    </xf>
    <xf numFmtId="0" fontId="21" fillId="25" borderId="1" xfId="0" applyFont="1" applyFill="1" applyBorder="1" applyAlignment="1">
      <alignment horizontal="center" vertical="center" wrapText="1"/>
    </xf>
    <xf numFmtId="0" fontId="21" fillId="0" borderId="0" xfId="0" applyFont="1" applyAlignment="1">
      <alignment vertical="center" wrapText="1"/>
    </xf>
    <xf numFmtId="0" fontId="11" fillId="0" borderId="0" xfId="0" applyFont="1" applyAlignment="1">
      <alignment vertical="center" wrapText="1"/>
    </xf>
    <xf numFmtId="0" fontId="21" fillId="24" borderId="0" xfId="0" applyFont="1" applyFill="1" applyAlignment="1">
      <alignment vertical="center" wrapText="1"/>
    </xf>
    <xf numFmtId="0" fontId="11" fillId="0" borderId="0" xfId="0" applyFont="1" applyAlignment="1">
      <alignment horizontal="center" vertical="center" wrapText="1"/>
    </xf>
    <xf numFmtId="0" fontId="14" fillId="27" borderId="9" xfId="0" applyFont="1" applyFill="1" applyBorder="1" applyAlignment="1">
      <alignment horizontal="center" vertical="center" wrapText="1"/>
    </xf>
    <xf numFmtId="0" fontId="17" fillId="20" borderId="1" xfId="0" applyFont="1" applyFill="1" applyBorder="1" applyAlignment="1">
      <alignment horizontal="center" vertical="center" wrapText="1"/>
    </xf>
    <xf numFmtId="0" fontId="18" fillId="11" borderId="1" xfId="0" applyFont="1" applyFill="1" applyBorder="1" applyAlignment="1">
      <alignment horizontal="center" vertical="center" wrapText="1"/>
    </xf>
    <xf numFmtId="0" fontId="18" fillId="0" borderId="1" xfId="0" applyFont="1" applyBorder="1" applyAlignment="1">
      <alignment horizontal="justify" vertical="center" wrapText="1"/>
    </xf>
    <xf numFmtId="0" fontId="18" fillId="12" borderId="1" xfId="0" applyFont="1" applyFill="1" applyBorder="1" applyAlignment="1">
      <alignment horizontal="center" vertical="center" wrapText="1"/>
    </xf>
    <xf numFmtId="0" fontId="18" fillId="10" borderId="1" xfId="0" applyFont="1" applyFill="1" applyBorder="1" applyAlignment="1">
      <alignment horizontal="center" vertical="center" wrapText="1"/>
    </xf>
    <xf numFmtId="0" fontId="18" fillId="21" borderId="1" xfId="0" applyFont="1" applyFill="1" applyBorder="1" applyAlignment="1">
      <alignment horizontal="center" vertical="center" wrapText="1"/>
    </xf>
    <xf numFmtId="0" fontId="18" fillId="22" borderId="1" xfId="0" applyFont="1" applyFill="1" applyBorder="1" applyAlignment="1">
      <alignment horizontal="center" vertical="center" wrapText="1"/>
    </xf>
    <xf numFmtId="9" fontId="18" fillId="0" borderId="1" xfId="0" applyNumberFormat="1" applyFont="1" applyBorder="1" applyAlignment="1">
      <alignment horizontal="center" vertical="center" wrapText="1"/>
    </xf>
    <xf numFmtId="0" fontId="1" fillId="0" borderId="7" xfId="0" applyFont="1" applyBorder="1" applyAlignment="1" applyProtection="1">
      <alignment horizontal="center" vertical="center" wrapText="1"/>
      <protection locked="0"/>
    </xf>
    <xf numFmtId="14" fontId="1" fillId="7" borderId="20" xfId="0" applyNumberFormat="1" applyFont="1" applyFill="1" applyBorder="1" applyAlignment="1" applyProtection="1">
      <alignment horizontal="center" vertical="center" wrapText="1"/>
      <protection locked="0"/>
    </xf>
    <xf numFmtId="0" fontId="2" fillId="5" borderId="61" xfId="0" applyFont="1" applyFill="1" applyBorder="1" applyAlignment="1">
      <alignment horizontal="center" vertical="center" wrapText="1"/>
    </xf>
    <xf numFmtId="0" fontId="1" fillId="0" borderId="4" xfId="0" applyFont="1" applyBorder="1" applyAlignment="1" applyProtection="1">
      <alignment vertical="center" wrapText="1"/>
      <protection locked="0"/>
    </xf>
    <xf numFmtId="0" fontId="21" fillId="0" borderId="0" xfId="0" applyFont="1" applyAlignment="1">
      <alignment horizontal="center" vertical="center" wrapText="1"/>
    </xf>
    <xf numFmtId="0" fontId="0" fillId="0" borderId="1" xfId="0" applyBorder="1" applyAlignment="1">
      <alignment vertical="center" wrapText="1"/>
    </xf>
    <xf numFmtId="0" fontId="11" fillId="28" borderId="1" xfId="0" applyFont="1" applyFill="1" applyBorder="1" applyAlignment="1">
      <alignment horizontal="center" vertical="center" wrapText="1"/>
    </xf>
    <xf numFmtId="0" fontId="1" fillId="0" borderId="9" xfId="0" applyFont="1" applyBorder="1" applyAlignment="1" applyProtection="1">
      <alignment horizontal="center" vertical="center" wrapText="1"/>
      <protection locked="0"/>
    </xf>
    <xf numFmtId="0" fontId="24" fillId="11" borderId="1" xfId="0" applyFont="1" applyFill="1" applyBorder="1" applyAlignment="1">
      <alignment horizontal="center" vertical="center" wrapText="1"/>
    </xf>
    <xf numFmtId="0" fontId="24" fillId="12"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0" fontId="24" fillId="21" borderId="1" xfId="0" applyFont="1" applyFill="1" applyBorder="1" applyAlignment="1">
      <alignment horizontal="center" vertical="center" wrapText="1"/>
    </xf>
    <xf numFmtId="0" fontId="24" fillId="2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7" fillId="11" borderId="1" xfId="0" applyFont="1" applyFill="1" applyBorder="1" applyAlignment="1">
      <alignment horizontal="center" vertical="center" wrapText="1"/>
    </xf>
    <xf numFmtId="0" fontId="17" fillId="12" borderId="1" xfId="0" applyFont="1" applyFill="1" applyBorder="1" applyAlignment="1">
      <alignment horizontal="center" vertical="center" wrapText="1"/>
    </xf>
    <xf numFmtId="0" fontId="17" fillId="10" borderId="1" xfId="0" applyFont="1" applyFill="1" applyBorder="1" applyAlignment="1">
      <alignment horizontal="center" vertical="center" wrapText="1"/>
    </xf>
    <xf numFmtId="0" fontId="25" fillId="10" borderId="1" xfId="0" applyFont="1" applyFill="1" applyBorder="1" applyAlignment="1">
      <alignment horizontal="center" vertical="center" wrapText="1"/>
    </xf>
    <xf numFmtId="0" fontId="17" fillId="21" borderId="1" xfId="0" applyFont="1" applyFill="1" applyBorder="1" applyAlignment="1">
      <alignment horizontal="center" vertical="center" wrapText="1"/>
    </xf>
    <xf numFmtId="0" fontId="25" fillId="21" borderId="1" xfId="0" applyFont="1" applyFill="1" applyBorder="1" applyAlignment="1">
      <alignment horizontal="center" vertical="center" wrapText="1"/>
    </xf>
    <xf numFmtId="0" fontId="17" fillId="22" borderId="1" xfId="0" applyFont="1" applyFill="1" applyBorder="1" applyAlignment="1">
      <alignment horizontal="center" vertical="center" wrapText="1"/>
    </xf>
    <xf numFmtId="0" fontId="25" fillId="22" borderId="1" xfId="0" applyFont="1" applyFill="1" applyBorder="1" applyAlignment="1">
      <alignment horizontal="center" vertical="center" wrapText="1"/>
    </xf>
    <xf numFmtId="0" fontId="4" fillId="29"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0" borderId="1" xfId="0" applyFont="1" applyBorder="1" applyAlignment="1">
      <alignment vertical="center" wrapText="1"/>
    </xf>
    <xf numFmtId="0" fontId="28" fillId="30" borderId="1" xfId="0" applyFont="1" applyFill="1" applyBorder="1" applyAlignment="1">
      <alignment horizontal="center" vertical="center" wrapText="1"/>
    </xf>
    <xf numFmtId="0" fontId="28" fillId="30" borderId="1" xfId="0" applyFont="1" applyFill="1" applyBorder="1" applyAlignment="1">
      <alignment horizontal="center" vertical="center"/>
    </xf>
    <xf numFmtId="0" fontId="29" fillId="0" borderId="1" xfId="0" applyFont="1" applyBorder="1" applyAlignment="1">
      <alignment vertical="center" wrapText="1"/>
    </xf>
    <xf numFmtId="0" fontId="29" fillId="0" borderId="1" xfId="0" applyFont="1" applyBorder="1" applyAlignment="1">
      <alignment vertical="center"/>
    </xf>
    <xf numFmtId="0" fontId="29" fillId="0" borderId="1" xfId="0" applyFont="1" applyBorder="1" applyAlignment="1">
      <alignment wrapText="1"/>
    </xf>
    <xf numFmtId="0" fontId="29" fillId="0" borderId="1" xfId="0" applyFont="1" applyBorder="1"/>
    <xf numFmtId="0" fontId="1" fillId="0" borderId="11"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 fillId="0" borderId="18" xfId="0" applyFont="1" applyBorder="1" applyAlignment="1" applyProtection="1">
      <alignment horizontal="center" vertical="center" wrapText="1"/>
      <protection locked="0"/>
    </xf>
    <xf numFmtId="0" fontId="6" fillId="26" borderId="41" xfId="0" applyFont="1" applyFill="1" applyBorder="1" applyAlignment="1">
      <alignment horizontal="center" vertical="center" wrapText="1"/>
    </xf>
    <xf numFmtId="0" fontId="6" fillId="26" borderId="63" xfId="0" applyFont="1" applyFill="1" applyBorder="1" applyAlignment="1">
      <alignment horizontal="center" vertical="center" wrapText="1"/>
    </xf>
    <xf numFmtId="0" fontId="6" fillId="26" borderId="40" xfId="0" applyFont="1" applyFill="1" applyBorder="1" applyAlignment="1">
      <alignment horizontal="center" vertical="center" wrapText="1"/>
    </xf>
    <xf numFmtId="0" fontId="2" fillId="26" borderId="40" xfId="0" applyFont="1" applyFill="1" applyBorder="1" applyAlignment="1">
      <alignment horizontal="center" vertical="center" wrapText="1"/>
    </xf>
    <xf numFmtId="0" fontId="2" fillId="26" borderId="41" xfId="0" applyFont="1" applyFill="1" applyBorder="1" applyAlignment="1">
      <alignment vertical="center" wrapText="1"/>
    </xf>
    <xf numFmtId="0" fontId="2" fillId="26" borderId="41" xfId="0" applyFont="1" applyFill="1" applyBorder="1" applyAlignment="1">
      <alignment horizontal="center" vertical="center" wrapText="1"/>
    </xf>
    <xf numFmtId="0" fontId="7" fillId="0" borderId="4" xfId="0" applyFont="1" applyBorder="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0" fontId="7" fillId="0" borderId="18" xfId="0" applyFont="1" applyBorder="1" applyAlignment="1" applyProtection="1">
      <alignment horizontal="center" vertical="center" wrapText="1"/>
      <protection hidden="1"/>
    </xf>
    <xf numFmtId="0" fontId="2" fillId="5" borderId="66" xfId="0" applyFont="1" applyFill="1" applyBorder="1" applyAlignment="1">
      <alignment horizontal="center" vertical="center" wrapText="1"/>
    </xf>
    <xf numFmtId="164" fontId="0" fillId="0" borderId="0" xfId="2" applyNumberFormat="1" applyFont="1" applyAlignment="1">
      <alignment vertical="center" wrapText="1"/>
    </xf>
    <xf numFmtId="0" fontId="1" fillId="7" borderId="10" xfId="0" applyFont="1" applyFill="1" applyBorder="1" applyAlignment="1" applyProtection="1">
      <alignment horizontal="justify" vertical="center" wrapText="1"/>
      <protection locked="0"/>
    </xf>
    <xf numFmtId="0" fontId="1" fillId="0" borderId="10"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20" xfId="0" applyFont="1" applyBorder="1" applyAlignment="1" applyProtection="1">
      <alignment horizontal="center" vertical="center" wrapText="1"/>
      <protection locked="0"/>
    </xf>
    <xf numFmtId="0" fontId="1" fillId="0" borderId="16" xfId="0" applyFont="1" applyBorder="1" applyAlignment="1" applyProtection="1">
      <alignment horizontal="center" vertical="center" wrapText="1"/>
      <protection locked="0"/>
    </xf>
    <xf numFmtId="0" fontId="10" fillId="0" borderId="0" xfId="0" applyFont="1" applyAlignment="1">
      <alignment horizontal="center" vertical="center" wrapText="1"/>
    </xf>
    <xf numFmtId="0" fontId="1" fillId="0" borderId="26" xfId="0" applyFont="1" applyBorder="1" applyAlignment="1" applyProtection="1">
      <alignment horizontal="justify" vertical="center" wrapText="1"/>
      <protection locked="0"/>
    </xf>
    <xf numFmtId="0" fontId="1" fillId="0" borderId="74" xfId="0" applyFont="1" applyBorder="1" applyAlignment="1" applyProtection="1">
      <alignment vertical="center" wrapText="1"/>
      <protection locked="0"/>
    </xf>
    <xf numFmtId="0" fontId="1" fillId="0" borderId="1" xfId="0" applyFont="1" applyBorder="1" applyAlignment="1" applyProtection="1">
      <alignment horizontal="justify" vertical="center" wrapText="1"/>
      <protection locked="0"/>
    </xf>
    <xf numFmtId="0" fontId="1" fillId="0" borderId="17" xfId="0" applyFont="1" applyBorder="1" applyAlignment="1" applyProtection="1">
      <alignment vertical="center" wrapText="1"/>
      <protection locked="0"/>
    </xf>
    <xf numFmtId="0" fontId="1" fillId="0" borderId="78" xfId="0" applyFont="1" applyBorder="1" applyAlignment="1" applyProtection="1">
      <alignment vertical="center" wrapText="1"/>
      <protection locked="0"/>
    </xf>
    <xf numFmtId="0" fontId="1" fillId="0" borderId="11"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10" xfId="0" applyFont="1" applyBorder="1" applyAlignment="1" applyProtection="1">
      <alignment vertical="center" wrapText="1"/>
      <protection locked="0"/>
    </xf>
    <xf numFmtId="0" fontId="1" fillId="0" borderId="3" xfId="0" applyFont="1" applyBorder="1" applyAlignment="1" applyProtection="1">
      <alignment vertical="center" wrapText="1"/>
      <protection locked="0"/>
    </xf>
    <xf numFmtId="0" fontId="10" fillId="0" borderId="0" xfId="0" applyFont="1" applyAlignment="1" applyProtection="1">
      <alignment horizontal="center" vertical="center" wrapText="1"/>
      <protection locked="0"/>
    </xf>
    <xf numFmtId="0" fontId="2" fillId="26" borderId="65" xfId="0" applyFont="1" applyFill="1" applyBorder="1" applyAlignment="1">
      <alignment horizontal="center" vertical="center" wrapText="1"/>
    </xf>
    <xf numFmtId="0" fontId="10" fillId="0" borderId="4"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18"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0" fillId="0" borderId="42" xfId="0" applyFont="1" applyBorder="1" applyAlignment="1" applyProtection="1">
      <alignment horizontal="center" vertical="center" wrapText="1"/>
      <protection locked="0"/>
    </xf>
    <xf numFmtId="0" fontId="1" fillId="7" borderId="8" xfId="0" applyFont="1" applyFill="1" applyBorder="1" applyAlignment="1" applyProtection="1">
      <alignment horizontal="center" vertical="center" wrapText="1"/>
      <protection locked="0"/>
    </xf>
    <xf numFmtId="0" fontId="1" fillId="7" borderId="20" xfId="0" applyFont="1" applyFill="1" applyBorder="1" applyAlignment="1" applyProtection="1">
      <alignment horizontal="justify" vertical="center" wrapText="1"/>
      <protection locked="0"/>
    </xf>
    <xf numFmtId="0" fontId="1" fillId="7" borderId="16" xfId="0" applyFont="1" applyFill="1" applyBorder="1" applyAlignment="1" applyProtection="1">
      <alignment horizontal="justify" vertical="center" wrapText="1"/>
      <protection locked="0"/>
    </xf>
    <xf numFmtId="0" fontId="1" fillId="7" borderId="8" xfId="0" applyFont="1" applyFill="1" applyBorder="1" applyAlignment="1" applyProtection="1">
      <alignment horizontal="justify" vertical="center" wrapText="1"/>
      <protection locked="0"/>
    </xf>
    <xf numFmtId="0" fontId="1" fillId="7" borderId="14" xfId="0" applyFont="1" applyFill="1" applyBorder="1" applyAlignment="1" applyProtection="1">
      <alignment horizontal="justify" vertical="center" wrapText="1"/>
      <protection locked="0"/>
    </xf>
    <xf numFmtId="0" fontId="1" fillId="0" borderId="20" xfId="0" applyFont="1" applyBorder="1" applyAlignment="1" applyProtection="1">
      <alignment horizontal="justify" vertical="center" wrapText="1"/>
      <protection locked="0"/>
    </xf>
    <xf numFmtId="0" fontId="1" fillId="0" borderId="8" xfId="0" applyFont="1" applyBorder="1" applyAlignment="1" applyProtection="1">
      <alignment horizontal="justify" vertical="center" wrapText="1"/>
      <protection locked="0"/>
    </xf>
    <xf numFmtId="14" fontId="1" fillId="7" borderId="8" xfId="0" applyNumberFormat="1" applyFont="1" applyFill="1" applyBorder="1" applyAlignment="1" applyProtection="1">
      <alignment horizontal="center" vertical="center" wrapText="1"/>
      <protection locked="0"/>
    </xf>
    <xf numFmtId="14" fontId="1" fillId="7" borderId="14" xfId="0" applyNumberFormat="1" applyFont="1" applyFill="1" applyBorder="1" applyAlignment="1" applyProtection="1">
      <alignment horizontal="center" vertical="center" wrapText="1"/>
      <protection locked="0"/>
    </xf>
    <xf numFmtId="14" fontId="1" fillId="7" borderId="16" xfId="0" applyNumberFormat="1" applyFont="1" applyFill="1" applyBorder="1" applyAlignment="1" applyProtection="1">
      <alignment horizontal="center" vertical="center" wrapText="1"/>
      <protection locked="0"/>
    </xf>
    <xf numFmtId="14" fontId="1" fillId="7" borderId="1" xfId="0" applyNumberFormat="1" applyFont="1" applyFill="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2" fillId="26" borderId="0" xfId="0" applyFont="1" applyFill="1" applyAlignment="1">
      <alignment horizontal="center" vertical="center" wrapText="1"/>
    </xf>
    <xf numFmtId="0" fontId="1" fillId="0" borderId="17" xfId="0" applyFont="1" applyBorder="1" applyAlignment="1" applyProtection="1">
      <alignment horizontal="justify" vertical="center" wrapText="1"/>
      <protection locked="0"/>
    </xf>
    <xf numFmtId="0" fontId="1" fillId="0" borderId="23" xfId="0" applyFont="1" applyBorder="1" applyAlignment="1" applyProtection="1">
      <alignment horizontal="justify" vertical="center" wrapText="1"/>
      <protection locked="0"/>
    </xf>
    <xf numFmtId="0" fontId="1" fillId="0" borderId="74" xfId="0" applyFont="1" applyBorder="1" applyAlignment="1" applyProtection="1">
      <alignment horizontal="justify" vertical="center" wrapText="1"/>
      <protection locked="0"/>
    </xf>
    <xf numFmtId="0" fontId="1" fillId="0" borderId="7" xfId="0" applyFont="1" applyBorder="1" applyAlignment="1" applyProtection="1">
      <alignment horizontal="justify" vertical="center" wrapText="1"/>
      <protection locked="0"/>
    </xf>
    <xf numFmtId="0" fontId="1" fillId="0" borderId="27" xfId="0" applyFont="1" applyBorder="1" applyAlignment="1" applyProtection="1">
      <alignment horizontal="justify" vertical="center" wrapText="1"/>
      <protection locked="0"/>
    </xf>
    <xf numFmtId="0" fontId="1" fillId="0" borderId="82" xfId="0" applyFont="1" applyBorder="1" applyAlignment="1" applyProtection="1">
      <alignment horizontal="justify" vertical="center" wrapText="1"/>
      <protection locked="0"/>
    </xf>
    <xf numFmtId="0" fontId="1" fillId="0" borderId="10" xfId="0" applyFont="1" applyBorder="1" applyAlignment="1" applyProtection="1">
      <alignment horizontal="justify" vertical="center" wrapText="1"/>
      <protection locked="0"/>
    </xf>
    <xf numFmtId="14" fontId="1" fillId="7" borderId="10" xfId="0" applyNumberFormat="1" applyFont="1" applyFill="1" applyBorder="1" applyAlignment="1" applyProtection="1">
      <alignment horizontal="center" vertical="center" wrapText="1"/>
      <protection locked="0"/>
    </xf>
    <xf numFmtId="0" fontId="1" fillId="7" borderId="1" xfId="0" applyFont="1" applyFill="1" applyBorder="1" applyAlignment="1" applyProtection="1">
      <alignment horizontal="justify" vertical="center" wrapText="1"/>
      <protection locked="0"/>
    </xf>
    <xf numFmtId="0" fontId="1" fillId="0" borderId="3"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hidden="1"/>
    </xf>
    <xf numFmtId="0" fontId="1" fillId="0" borderId="2" xfId="0" applyFont="1" applyBorder="1" applyAlignment="1" applyProtection="1">
      <alignment vertical="center" wrapText="1"/>
      <protection locked="0"/>
    </xf>
    <xf numFmtId="0" fontId="7" fillId="0" borderId="20" xfId="0" applyFont="1" applyBorder="1" applyAlignment="1" applyProtection="1">
      <alignment horizontal="center" vertical="center" wrapText="1"/>
      <protection hidden="1"/>
    </xf>
    <xf numFmtId="0" fontId="1" fillId="0" borderId="43" xfId="0" applyFont="1" applyBorder="1" applyAlignment="1" applyProtection="1">
      <alignment horizontal="justify" vertical="center" wrapText="1"/>
      <protection locked="0"/>
    </xf>
    <xf numFmtId="0" fontId="7" fillId="0" borderId="18" xfId="0" applyFont="1" applyBorder="1" applyAlignment="1" applyProtection="1">
      <alignment vertical="center" wrapText="1"/>
      <protection hidden="1"/>
    </xf>
    <xf numFmtId="0" fontId="1" fillId="7" borderId="11" xfId="0" applyFont="1" applyFill="1" applyBorder="1" applyAlignment="1" applyProtection="1">
      <alignment horizontal="justify" vertical="center" wrapText="1"/>
      <protection locked="0"/>
    </xf>
    <xf numFmtId="14" fontId="1" fillId="7" borderId="11" xfId="0" applyNumberFormat="1" applyFont="1" applyFill="1" applyBorder="1" applyAlignment="1" applyProtection="1">
      <alignment horizontal="center" vertical="center" wrapText="1"/>
      <protection locked="0"/>
    </xf>
    <xf numFmtId="0" fontId="1" fillId="0" borderId="43" xfId="0" applyFont="1" applyBorder="1" applyAlignment="1" applyProtection="1">
      <alignment vertical="center" wrapText="1"/>
      <protection locked="0"/>
    </xf>
    <xf numFmtId="0" fontId="1" fillId="0" borderId="79" xfId="0" applyFont="1" applyBorder="1" applyAlignment="1" applyProtection="1">
      <alignment vertical="center" wrapText="1"/>
      <protection locked="0"/>
    </xf>
    <xf numFmtId="0" fontId="10" fillId="0" borderId="10"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pplyProtection="1">
      <alignment horizontal="justify" vertical="center" wrapText="1"/>
      <protection locked="0"/>
    </xf>
    <xf numFmtId="14" fontId="10" fillId="7" borderId="1" xfId="0" applyNumberFormat="1" applyFont="1" applyFill="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14" fontId="10" fillId="7" borderId="20" xfId="0" applyNumberFormat="1" applyFont="1" applyFill="1" applyBorder="1" applyAlignment="1" applyProtection="1">
      <alignment horizontal="center" vertical="center" wrapText="1"/>
      <protection locked="0"/>
    </xf>
    <xf numFmtId="14" fontId="10" fillId="7" borderId="14" xfId="0" applyNumberFormat="1" applyFont="1" applyFill="1" applyBorder="1" applyAlignment="1" applyProtection="1">
      <alignment horizontal="center" vertical="center" wrapText="1"/>
      <protection locked="0"/>
    </xf>
    <xf numFmtId="14" fontId="10" fillId="7" borderId="9" xfId="0" applyNumberFormat="1" applyFont="1" applyFill="1" applyBorder="1" applyAlignment="1" applyProtection="1">
      <alignment horizontal="center" vertical="center" wrapText="1"/>
      <protection locked="0"/>
    </xf>
    <xf numFmtId="0" fontId="1" fillId="0" borderId="27" xfId="0" applyFont="1" applyBorder="1" applyAlignment="1" applyProtection="1">
      <alignment vertical="center" wrapText="1"/>
      <protection locked="0"/>
    </xf>
    <xf numFmtId="0" fontId="1" fillId="0" borderId="23" xfId="0" applyFont="1" applyBorder="1" applyAlignment="1" applyProtection="1">
      <alignment horizontal="center" vertical="center" wrapText="1"/>
      <protection locked="0"/>
    </xf>
    <xf numFmtId="0" fontId="1" fillId="0" borderId="82" xfId="0" applyFont="1" applyBorder="1" applyAlignment="1" applyProtection="1">
      <alignment horizontal="center" vertical="center" wrapText="1"/>
      <protection locked="0"/>
    </xf>
    <xf numFmtId="0" fontId="2" fillId="26" borderId="47" xfId="0" applyFont="1" applyFill="1" applyBorder="1" applyAlignment="1">
      <alignment vertical="center" wrapText="1"/>
    </xf>
    <xf numFmtId="0" fontId="1" fillId="0" borderId="67" xfId="0" applyFont="1" applyBorder="1" applyAlignment="1" applyProtection="1">
      <alignment horizontal="justify" vertical="center" wrapText="1"/>
      <protection locked="0"/>
    </xf>
    <xf numFmtId="0" fontId="7" fillId="0" borderId="42" xfId="0" applyFont="1" applyBorder="1" applyAlignment="1" applyProtection="1">
      <alignment horizontal="center" vertical="center" wrapText="1"/>
      <protection hidden="1"/>
    </xf>
    <xf numFmtId="0" fontId="1" fillId="0" borderId="68" xfId="0" applyFont="1" applyBorder="1" applyAlignment="1" applyProtection="1">
      <alignment horizontal="justify" vertical="center" wrapText="1"/>
      <protection locked="0"/>
    </xf>
    <xf numFmtId="0" fontId="1" fillId="0" borderId="66" xfId="0" applyFont="1" applyBorder="1" applyAlignment="1">
      <alignment horizontal="justify" vertical="center" wrapText="1"/>
    </xf>
    <xf numFmtId="0" fontId="7" fillId="0" borderId="42" xfId="0" applyFont="1" applyBorder="1" applyAlignment="1" applyProtection="1">
      <alignment vertical="center" wrapText="1"/>
      <protection hidden="1"/>
    </xf>
    <xf numFmtId="0" fontId="1" fillId="0" borderId="19" xfId="0" applyFont="1" applyBorder="1" applyAlignment="1" applyProtection="1">
      <alignment horizontal="justify" vertical="center" wrapText="1"/>
      <protection locked="0"/>
    </xf>
    <xf numFmtId="0" fontId="7" fillId="0" borderId="7" xfId="0" applyFont="1" applyBorder="1" applyAlignment="1" applyProtection="1">
      <alignment vertical="center" wrapText="1"/>
      <protection hidden="1"/>
    </xf>
    <xf numFmtId="0" fontId="1" fillId="0" borderId="78" xfId="0" applyFont="1" applyBorder="1" applyAlignment="1" applyProtection="1">
      <alignment horizontal="justify" vertical="center" wrapText="1"/>
      <protection locked="0"/>
    </xf>
    <xf numFmtId="0" fontId="1" fillId="0" borderId="82" xfId="0" applyFont="1" applyBorder="1" applyAlignment="1" applyProtection="1">
      <alignment vertical="center" wrapText="1"/>
      <protection locked="0"/>
    </xf>
    <xf numFmtId="0" fontId="1" fillId="0" borderId="42" xfId="0" applyFont="1" applyBorder="1" applyAlignment="1" applyProtection="1">
      <alignment horizontal="left" vertical="center" wrapText="1"/>
      <protection locked="0"/>
    </xf>
    <xf numFmtId="0" fontId="1" fillId="0" borderId="70" xfId="0" applyFont="1" applyBorder="1" applyAlignment="1" applyProtection="1">
      <alignment horizontal="justify" vertical="center" wrapText="1"/>
      <protection locked="0"/>
    </xf>
    <xf numFmtId="0" fontId="1" fillId="0" borderId="7" xfId="0" applyFont="1" applyBorder="1" applyAlignment="1" applyProtection="1">
      <alignment horizontal="left" vertical="center" wrapText="1"/>
      <protection locked="0"/>
    </xf>
    <xf numFmtId="0" fontId="1" fillId="0" borderId="18" xfId="0" applyFont="1" applyBorder="1" applyAlignment="1" applyProtection="1">
      <alignment horizontal="left" vertical="center" wrapText="1"/>
      <protection locked="0"/>
    </xf>
    <xf numFmtId="0" fontId="1" fillId="0" borderId="5" xfId="0" applyFont="1" applyBorder="1" applyAlignment="1" applyProtection="1">
      <alignment horizontal="justify" vertical="center" wrapText="1"/>
      <protection locked="0"/>
    </xf>
    <xf numFmtId="0" fontId="10" fillId="0" borderId="0" xfId="0" applyFont="1" applyAlignment="1" applyProtection="1">
      <alignment vertical="center" wrapText="1"/>
      <protection locked="0"/>
    </xf>
    <xf numFmtId="0" fontId="10" fillId="0" borderId="9" xfId="0" applyFont="1" applyBorder="1" applyAlignment="1">
      <alignment vertical="center" wrapText="1"/>
    </xf>
    <xf numFmtId="0" fontId="10" fillId="0" borderId="8" xfId="0" applyFont="1" applyBorder="1" applyAlignment="1">
      <alignment vertical="center" wrapText="1"/>
    </xf>
    <xf numFmtId="0" fontId="10" fillId="0" borderId="0" xfId="0" applyFont="1" applyAlignment="1">
      <alignment vertical="center" wrapText="1"/>
    </xf>
    <xf numFmtId="0" fontId="9" fillId="6" borderId="7"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26" borderId="65" xfId="0" applyFont="1" applyFill="1" applyBorder="1" applyAlignment="1">
      <alignment horizontal="center" vertical="center" wrapText="1"/>
    </xf>
    <xf numFmtId="0" fontId="9" fillId="26" borderId="58" xfId="0" applyFont="1" applyFill="1" applyBorder="1" applyAlignment="1">
      <alignment horizontal="center" vertical="center" wrapText="1"/>
    </xf>
    <xf numFmtId="0" fontId="9" fillId="5" borderId="46" xfId="0" applyFont="1" applyFill="1" applyBorder="1" applyAlignment="1">
      <alignment horizontal="center" vertical="center" wrapText="1"/>
    </xf>
    <xf numFmtId="0" fontId="9" fillId="2" borderId="46"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23"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26" borderId="46" xfId="0" applyFont="1" applyFill="1" applyBorder="1" applyAlignment="1">
      <alignment horizontal="center" vertical="center" wrapText="1"/>
    </xf>
    <xf numFmtId="0" fontId="31" fillId="26" borderId="41" xfId="0" applyFont="1" applyFill="1" applyBorder="1" applyAlignment="1">
      <alignment horizontal="center" vertical="center" wrapText="1"/>
    </xf>
    <xf numFmtId="0" fontId="31" fillId="26" borderId="63" xfId="0" applyFont="1" applyFill="1" applyBorder="1" applyAlignment="1">
      <alignment horizontal="center" vertical="center" wrapText="1"/>
    </xf>
    <xf numFmtId="0" fontId="31" fillId="26" borderId="40" xfId="0" applyFont="1" applyFill="1" applyBorder="1" applyAlignment="1">
      <alignment horizontal="center" vertical="center" wrapText="1"/>
    </xf>
    <xf numFmtId="0" fontId="9" fillId="26" borderId="40" xfId="0" applyFont="1" applyFill="1" applyBorder="1" applyAlignment="1">
      <alignment horizontal="center" vertical="center" wrapText="1"/>
    </xf>
    <xf numFmtId="0" fontId="9" fillId="26" borderId="41" xfId="0" applyFont="1" applyFill="1" applyBorder="1" applyAlignment="1">
      <alignment vertical="center" wrapText="1"/>
    </xf>
    <xf numFmtId="0" fontId="9" fillId="26" borderId="41" xfId="0" applyFont="1" applyFill="1" applyBorder="1" applyAlignment="1">
      <alignment horizontal="center" vertical="center" wrapText="1"/>
    </xf>
    <xf numFmtId="0" fontId="9" fillId="26" borderId="47" xfId="0" applyFont="1" applyFill="1" applyBorder="1" applyAlignment="1">
      <alignment horizontal="center" vertical="center" wrapText="1"/>
    </xf>
    <xf numFmtId="0" fontId="9" fillId="26" borderId="0" xfId="0" applyFont="1" applyFill="1" applyAlignment="1">
      <alignment horizontal="center" vertical="center" wrapText="1"/>
    </xf>
    <xf numFmtId="0" fontId="9" fillId="5" borderId="40" xfId="0" applyFont="1" applyFill="1" applyBorder="1" applyAlignment="1">
      <alignment horizontal="center" vertical="center" wrapText="1"/>
    </xf>
    <xf numFmtId="0" fontId="9" fillId="5" borderId="61" xfId="0" applyFont="1" applyFill="1" applyBorder="1" applyAlignment="1">
      <alignment horizontal="center" vertical="center" wrapText="1"/>
    </xf>
    <xf numFmtId="0" fontId="9" fillId="5" borderId="66" xfId="0" applyFont="1" applyFill="1" applyBorder="1" applyAlignment="1">
      <alignment horizontal="center" vertical="center" wrapText="1"/>
    </xf>
    <xf numFmtId="0" fontId="9" fillId="0" borderId="0" xfId="0" applyFont="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10" fillId="0" borderId="17" xfId="0" applyFont="1" applyBorder="1" applyAlignment="1" applyProtection="1">
      <alignment horizontal="justify" vertical="center" wrapText="1"/>
      <protection locked="0"/>
    </xf>
    <xf numFmtId="0" fontId="10" fillId="0" borderId="23" xfId="0" applyFont="1" applyBorder="1" applyAlignment="1" applyProtection="1">
      <alignment horizontal="justify" vertical="center" wrapText="1"/>
      <protection locked="0"/>
    </xf>
    <xf numFmtId="0" fontId="32" fillId="0" borderId="4" xfId="0" applyFont="1" applyBorder="1" applyAlignment="1" applyProtection="1">
      <alignment horizontal="center" vertical="center" wrapText="1"/>
      <protection hidden="1"/>
    </xf>
    <xf numFmtId="0" fontId="10" fillId="7" borderId="10" xfId="0" applyFont="1" applyFill="1" applyBorder="1" applyAlignment="1" applyProtection="1">
      <alignment horizontal="justify" vertical="center" wrapText="1"/>
      <protection locked="0"/>
    </xf>
    <xf numFmtId="0" fontId="10" fillId="0" borderId="74"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32" fillId="0" borderId="7" xfId="0" applyFont="1" applyBorder="1" applyAlignment="1" applyProtection="1">
      <alignment horizontal="center" vertical="center" wrapText="1"/>
      <protection hidden="1"/>
    </xf>
    <xf numFmtId="0" fontId="10" fillId="7" borderId="1" xfId="0" applyFont="1" applyFill="1" applyBorder="1" applyAlignment="1" applyProtection="1">
      <alignment horizontal="justify" vertical="center" wrapText="1"/>
      <protection locked="0"/>
    </xf>
    <xf numFmtId="0" fontId="10" fillId="0" borderId="27" xfId="0" applyFont="1" applyBorder="1" applyAlignment="1" applyProtection="1">
      <alignment horizontal="justify" vertical="center" wrapText="1"/>
      <protection locked="0"/>
    </xf>
    <xf numFmtId="0" fontId="10" fillId="0" borderId="82" xfId="0" applyFont="1" applyBorder="1" applyAlignment="1" applyProtection="1">
      <alignment horizontal="justify" vertical="center" wrapText="1"/>
      <protection locked="0"/>
    </xf>
    <xf numFmtId="0" fontId="32" fillId="0" borderId="18" xfId="0" applyFont="1" applyBorder="1" applyAlignment="1" applyProtection="1">
      <alignment horizontal="center" vertical="center" wrapText="1"/>
      <protection hidden="1"/>
    </xf>
    <xf numFmtId="0" fontId="10" fillId="7" borderId="14" xfId="0" applyFont="1" applyFill="1" applyBorder="1" applyAlignment="1" applyProtection="1">
      <alignment horizontal="justify" vertical="center" wrapText="1"/>
      <protection locked="0"/>
    </xf>
    <xf numFmtId="0" fontId="7" fillId="0" borderId="10" xfId="0" applyFont="1" applyBorder="1" applyAlignment="1" applyProtection="1">
      <alignment horizontal="justify" vertical="center" wrapText="1"/>
      <protection locked="0"/>
    </xf>
    <xf numFmtId="0" fontId="7" fillId="0" borderId="1"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20" xfId="0" applyFont="1" applyBorder="1" applyAlignment="1" applyProtection="1">
      <alignment horizontal="justify" vertical="center" wrapText="1"/>
      <protection locked="0"/>
    </xf>
    <xf numFmtId="0" fontId="7" fillId="0" borderId="14" xfId="0" applyFont="1" applyBorder="1" applyAlignment="1" applyProtection="1">
      <alignment horizontal="justify" vertical="center" wrapText="1"/>
      <protection locked="0"/>
    </xf>
    <xf numFmtId="0" fontId="1" fillId="7" borderId="11" xfId="0" applyFont="1" applyFill="1" applyBorder="1" applyAlignment="1" applyProtection="1">
      <alignment vertical="center" wrapText="1"/>
      <protection locked="0"/>
    </xf>
    <xf numFmtId="14" fontId="1" fillId="7" borderId="11" xfId="0" applyNumberFormat="1" applyFont="1" applyFill="1" applyBorder="1" applyAlignment="1" applyProtection="1">
      <alignment vertical="center" wrapText="1"/>
      <protection locked="0"/>
    </xf>
    <xf numFmtId="0" fontId="1" fillId="0" borderId="76" xfId="0" applyFont="1" applyBorder="1" applyAlignment="1" applyProtection="1">
      <alignment horizontal="justify" vertical="center" wrapText="1"/>
      <protection locked="0"/>
    </xf>
    <xf numFmtId="0" fontId="7" fillId="0" borderId="3" xfId="0" applyFont="1" applyBorder="1" applyAlignment="1" applyProtection="1">
      <alignment vertical="center" wrapText="1"/>
      <protection hidden="1"/>
    </xf>
    <xf numFmtId="0" fontId="1" fillId="0" borderId="49" xfId="0" applyFont="1" applyBorder="1" applyAlignment="1" applyProtection="1">
      <alignment vertical="center" wrapText="1"/>
      <protection hidden="1"/>
    </xf>
    <xf numFmtId="0" fontId="7" fillId="0" borderId="82" xfId="0" applyFont="1" applyBorder="1" applyAlignment="1" applyProtection="1">
      <alignment vertical="center" wrapText="1"/>
      <protection hidden="1"/>
    </xf>
    <xf numFmtId="0" fontId="22" fillId="7" borderId="11" xfId="0" applyFont="1" applyFill="1" applyBorder="1" applyAlignment="1" applyProtection="1">
      <alignment horizontal="center" vertical="center" wrapText="1"/>
      <protection locked="0"/>
    </xf>
    <xf numFmtId="0" fontId="30" fillId="0" borderId="17" xfId="0" applyFont="1" applyBorder="1" applyAlignment="1" applyProtection="1">
      <alignment horizontal="justify" vertical="center" wrapText="1"/>
      <protection locked="0"/>
    </xf>
    <xf numFmtId="0" fontId="30" fillId="7" borderId="10" xfId="0" applyFont="1" applyFill="1" applyBorder="1" applyAlignment="1" applyProtection="1">
      <alignment horizontal="justify" vertical="center" wrapText="1"/>
      <protection locked="0"/>
    </xf>
    <xf numFmtId="0" fontId="30" fillId="7" borderId="16" xfId="0" applyFont="1" applyFill="1" applyBorder="1" applyAlignment="1" applyProtection="1">
      <alignment vertical="center" wrapText="1"/>
      <protection locked="0"/>
    </xf>
    <xf numFmtId="0" fontId="30" fillId="0" borderId="74" xfId="0" applyFont="1" applyBorder="1" applyAlignment="1" applyProtection="1">
      <alignment horizontal="justify" vertical="center" wrapText="1"/>
      <protection locked="0"/>
    </xf>
    <xf numFmtId="0" fontId="30" fillId="7" borderId="1" xfId="0" applyFont="1" applyFill="1" applyBorder="1" applyAlignment="1" applyProtection="1">
      <alignment vertical="center" wrapText="1"/>
      <protection locked="0"/>
    </xf>
    <xf numFmtId="0" fontId="30" fillId="0" borderId="27" xfId="0" applyFont="1" applyBorder="1" applyAlignment="1" applyProtection="1">
      <alignment horizontal="justify" vertical="center" wrapText="1"/>
      <protection locked="0"/>
    </xf>
    <xf numFmtId="0" fontId="30" fillId="7" borderId="14" xfId="0" applyFont="1" applyFill="1" applyBorder="1" applyAlignment="1" applyProtection="1">
      <alignment vertical="center" wrapText="1"/>
      <protection locked="0"/>
    </xf>
    <xf numFmtId="0" fontId="10" fillId="7" borderId="20" xfId="0" applyFont="1" applyFill="1" applyBorder="1" applyAlignment="1" applyProtection="1">
      <alignment horizontal="justify" vertical="center" wrapText="1"/>
      <protection locked="0"/>
    </xf>
    <xf numFmtId="0" fontId="10" fillId="7" borderId="9" xfId="0" applyFont="1" applyFill="1" applyBorder="1" applyAlignment="1" applyProtection="1">
      <alignment horizontal="justify" vertical="center" wrapText="1"/>
      <protection locked="0"/>
    </xf>
    <xf numFmtId="0" fontId="10" fillId="0" borderId="27" xfId="0" applyFont="1" applyBorder="1" applyAlignment="1" applyProtection="1">
      <alignment vertical="center" wrapText="1"/>
      <protection locked="0"/>
    </xf>
    <xf numFmtId="0" fontId="10" fillId="0" borderId="82" xfId="0" applyFont="1" applyBorder="1" applyAlignment="1" applyProtection="1">
      <alignment horizontal="center" vertical="center" wrapText="1"/>
      <protection locked="0"/>
    </xf>
    <xf numFmtId="0" fontId="10" fillId="7" borderId="16" xfId="0" applyFont="1" applyFill="1" applyBorder="1" applyAlignment="1" applyProtection="1">
      <alignment horizontal="justify" vertical="center" wrapText="1"/>
      <protection locked="0"/>
    </xf>
    <xf numFmtId="0" fontId="10" fillId="0" borderId="68" xfId="0" applyFont="1" applyBorder="1" applyAlignment="1" applyProtection="1">
      <alignment horizontal="justify" vertical="center" wrapText="1"/>
      <protection locked="0"/>
    </xf>
    <xf numFmtId="0" fontId="10" fillId="0" borderId="26" xfId="0" applyFont="1" applyBorder="1" applyAlignment="1" applyProtection="1">
      <alignment horizontal="justify" vertical="center" wrapText="1"/>
      <protection locked="0"/>
    </xf>
    <xf numFmtId="0" fontId="10" fillId="0" borderId="26" xfId="0" applyFont="1" applyBorder="1" applyAlignment="1" applyProtection="1">
      <alignment horizontal="center" vertical="center" wrapText="1"/>
      <protection locked="0"/>
    </xf>
    <xf numFmtId="0" fontId="32" fillId="0" borderId="42" xfId="0" applyFont="1" applyBorder="1" applyAlignment="1" applyProtection="1">
      <alignment horizontal="center" vertical="center" wrapText="1"/>
      <protection hidden="1"/>
    </xf>
    <xf numFmtId="0" fontId="10" fillId="0" borderId="78" xfId="0" applyFont="1" applyBorder="1" applyAlignment="1" applyProtection="1">
      <alignment horizontal="justify" vertical="center" wrapText="1"/>
      <protection locked="0"/>
    </xf>
    <xf numFmtId="0" fontId="10" fillId="7" borderId="11" xfId="0" applyFont="1" applyFill="1" applyBorder="1" applyAlignment="1" applyProtection="1">
      <alignment horizontal="justify" vertical="center" wrapText="1"/>
      <protection locked="0"/>
    </xf>
    <xf numFmtId="0" fontId="0" fillId="0" borderId="20" xfId="0" applyBorder="1" applyAlignment="1">
      <alignment horizontal="justify" vertical="center" wrapText="1"/>
    </xf>
    <xf numFmtId="0" fontId="0" fillId="0" borderId="68" xfId="0" applyBorder="1" applyAlignment="1">
      <alignment horizontal="justify" vertical="center" wrapText="1"/>
    </xf>
    <xf numFmtId="0" fontId="0" fillId="0" borderId="10" xfId="0" applyBorder="1" applyAlignment="1">
      <alignment horizontal="justify" vertical="center" wrapText="1"/>
    </xf>
    <xf numFmtId="0" fontId="35" fillId="0" borderId="68" xfId="3" applyFont="1" applyBorder="1" applyAlignment="1" applyProtection="1">
      <alignment horizontal="justify" vertical="center" wrapText="1"/>
      <protection locked="0"/>
    </xf>
    <xf numFmtId="0" fontId="36" fillId="0" borderId="0" xfId="0" applyFont="1"/>
    <xf numFmtId="0" fontId="37" fillId="0" borderId="0" xfId="0" applyFont="1"/>
    <xf numFmtId="0" fontId="0" fillId="0" borderId="84" xfId="0" applyBorder="1" applyAlignment="1">
      <alignment vertical="center"/>
    </xf>
    <xf numFmtId="0" fontId="0" fillId="0" borderId="84" xfId="0" applyBorder="1"/>
    <xf numFmtId="0" fontId="0" fillId="0" borderId="0" xfId="0" applyAlignment="1">
      <alignment vertical="center"/>
    </xf>
    <xf numFmtId="14" fontId="1" fillId="7" borderId="9" xfId="0" applyNumberFormat="1" applyFont="1" applyFill="1" applyBorder="1" applyAlignment="1" applyProtection="1">
      <alignment horizontal="center" vertical="center" wrapText="1"/>
      <protection locked="0"/>
    </xf>
    <xf numFmtId="0" fontId="0" fillId="0" borderId="1" xfId="0" applyBorder="1" applyAlignment="1">
      <alignment horizontal="justify" vertical="center" wrapText="1"/>
    </xf>
    <xf numFmtId="0" fontId="0" fillId="0" borderId="14" xfId="0" applyBorder="1" applyAlignment="1">
      <alignment horizontal="justify" vertical="center" wrapText="1"/>
    </xf>
    <xf numFmtId="0" fontId="0" fillId="0" borderId="1" xfId="0" applyBorder="1" applyAlignment="1">
      <alignment horizontal="justify" wrapText="1"/>
    </xf>
    <xf numFmtId="0" fontId="0" fillId="0" borderId="11" xfId="0" applyBorder="1" applyAlignment="1">
      <alignment horizontal="justify" wrapText="1"/>
    </xf>
    <xf numFmtId="14" fontId="39" fillId="0" borderId="1" xfId="0" applyNumberFormat="1" applyFont="1" applyBorder="1" applyAlignment="1" applyProtection="1">
      <alignment vertical="center" wrapText="1"/>
      <protection locked="0"/>
    </xf>
    <xf numFmtId="0" fontId="39" fillId="0" borderId="1" xfId="0" applyFont="1" applyBorder="1" applyAlignment="1" applyProtection="1">
      <alignment vertical="center" wrapText="1"/>
      <protection locked="0"/>
    </xf>
    <xf numFmtId="0" fontId="1" fillId="0" borderId="24" xfId="0" applyFont="1" applyBorder="1" applyAlignment="1" applyProtection="1">
      <alignment vertical="center" wrapText="1"/>
      <protection locked="0"/>
    </xf>
    <xf numFmtId="0" fontId="1" fillId="0" borderId="13" xfId="0" applyFont="1" applyBorder="1" applyAlignment="1" applyProtection="1">
      <alignment vertical="center" wrapText="1"/>
      <protection locked="0"/>
    </xf>
    <xf numFmtId="14" fontId="39" fillId="0" borderId="1" xfId="0" applyNumberFormat="1" applyFont="1" applyBorder="1" applyAlignment="1" applyProtection="1">
      <alignment horizontal="right" vertical="center" wrapText="1"/>
      <protection locked="0"/>
    </xf>
    <xf numFmtId="0" fontId="39" fillId="0" borderId="1" xfId="0" applyFont="1" applyBorder="1" applyAlignment="1" applyProtection="1">
      <alignment horizontal="left" vertical="center" wrapText="1"/>
      <protection locked="0"/>
    </xf>
    <xf numFmtId="0" fontId="10" fillId="0" borderId="1" xfId="0" applyFont="1" applyBorder="1" applyAlignment="1" applyProtection="1">
      <alignment vertical="center" wrapText="1"/>
      <protection locked="0"/>
    </xf>
    <xf numFmtId="14" fontId="1" fillId="0" borderId="1" xfId="0" applyNumberFormat="1" applyFont="1" applyBorder="1" applyAlignment="1" applyProtection="1">
      <alignment horizontal="center" vertical="center" wrapText="1"/>
      <protection locked="0"/>
    </xf>
    <xf numFmtId="0" fontId="40" fillId="0" borderId="1" xfId="0" applyFont="1" applyBorder="1" applyAlignment="1" applyProtection="1">
      <alignment vertical="center" wrapText="1"/>
      <protection locked="0"/>
    </xf>
    <xf numFmtId="0" fontId="30" fillId="0" borderId="1"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14" fontId="1" fillId="0" borderId="1" xfId="0" applyNumberFormat="1" applyFont="1" applyBorder="1" applyAlignment="1" applyProtection="1">
      <alignment vertical="center" wrapText="1"/>
      <protection locked="0"/>
    </xf>
    <xf numFmtId="0" fontId="1" fillId="0" borderId="1" xfId="0" applyFont="1" applyBorder="1" applyAlignment="1" applyProtection="1">
      <alignment horizontal="left" vertical="center" wrapText="1"/>
      <protection locked="0"/>
    </xf>
    <xf numFmtId="14" fontId="1" fillId="0" borderId="9" xfId="0" applyNumberFormat="1" applyFont="1" applyBorder="1" applyAlignment="1" applyProtection="1">
      <alignment vertical="center" wrapText="1"/>
      <protection locked="0"/>
    </xf>
    <xf numFmtId="0" fontId="1" fillId="0" borderId="72" xfId="0" applyFont="1" applyBorder="1" applyAlignment="1" applyProtection="1">
      <alignment vertical="center" wrapText="1"/>
      <protection locked="0"/>
    </xf>
    <xf numFmtId="0" fontId="1" fillId="0" borderId="69" xfId="0" applyFont="1" applyBorder="1" applyAlignment="1" applyProtection="1">
      <alignment vertical="center" wrapText="1"/>
      <protection locked="0"/>
    </xf>
    <xf numFmtId="0" fontId="1" fillId="0" borderId="5" xfId="0" applyFont="1" applyBorder="1" applyAlignment="1" applyProtection="1">
      <alignment vertical="center" wrapText="1"/>
      <protection locked="0"/>
    </xf>
    <xf numFmtId="0" fontId="1" fillId="0" borderId="75" xfId="0" applyFont="1" applyBorder="1" applyAlignment="1" applyProtection="1">
      <alignment vertical="center" wrapText="1"/>
      <protection locked="0"/>
    </xf>
    <xf numFmtId="0" fontId="13" fillId="0" borderId="33"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30" xfId="0" applyFont="1" applyBorder="1" applyAlignment="1">
      <alignment horizontal="center" vertical="center" wrapText="1"/>
    </xf>
    <xf numFmtId="0" fontId="38" fillId="0" borderId="0" xfId="0" applyFont="1" applyAlignment="1">
      <alignment horizontal="center" vertical="center"/>
    </xf>
    <xf numFmtId="0" fontId="36" fillId="0" borderId="0" xfId="0" applyFont="1" applyAlignment="1">
      <alignment horizontal="center"/>
    </xf>
    <xf numFmtId="0" fontId="37" fillId="0" borderId="0" xfId="0" applyFont="1" applyAlignment="1">
      <alignment horizontal="center"/>
    </xf>
    <xf numFmtId="0" fontId="1" fillId="0" borderId="2"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2" xfId="0" applyFont="1" applyBorder="1" applyAlignment="1">
      <alignment horizontal="left" vertical="center" wrapText="1"/>
    </xf>
    <xf numFmtId="0" fontId="1" fillId="0" borderId="0" xfId="0" applyFont="1" applyAlignment="1">
      <alignment horizontal="left" vertical="center" wrapText="1"/>
    </xf>
    <xf numFmtId="0" fontId="1" fillId="0" borderId="23"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1" xfId="0" applyFont="1" applyBorder="1" applyAlignment="1">
      <alignment horizontal="center" vertical="center" wrapText="1"/>
    </xf>
    <xf numFmtId="0" fontId="1" fillId="0" borderId="21"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2" fillId="26" borderId="51" xfId="0" applyFont="1" applyFill="1" applyBorder="1" applyAlignment="1">
      <alignment horizontal="center" vertical="center" wrapText="1"/>
    </xf>
    <xf numFmtId="0" fontId="2" fillId="26" borderId="52" xfId="0" applyFont="1" applyFill="1" applyBorder="1" applyAlignment="1">
      <alignment horizontal="center" vertical="center" wrapText="1"/>
    </xf>
    <xf numFmtId="0" fontId="2" fillId="26" borderId="53" xfId="0" applyFont="1" applyFill="1" applyBorder="1" applyAlignment="1">
      <alignment horizontal="center" vertical="center" wrapText="1"/>
    </xf>
    <xf numFmtId="0" fontId="2" fillId="26" borderId="48" xfId="0" applyFont="1" applyFill="1" applyBorder="1" applyAlignment="1">
      <alignment horizontal="center" vertical="center" wrapText="1"/>
    </xf>
    <xf numFmtId="0" fontId="2" fillId="26" borderId="50" xfId="0" applyFont="1" applyFill="1" applyBorder="1" applyAlignment="1">
      <alignment horizontal="center" vertical="center" wrapText="1"/>
    </xf>
    <xf numFmtId="0" fontId="1" fillId="0" borderId="20" xfId="0" applyFont="1" applyBorder="1" applyAlignment="1" applyProtection="1">
      <alignment horizontal="center" vertical="center" wrapText="1"/>
      <protection locked="0"/>
    </xf>
    <xf numFmtId="0" fontId="1" fillId="0" borderId="16"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5" xfId="0" applyFont="1" applyBorder="1" applyAlignment="1">
      <alignment horizontal="center" vertical="center" wrapText="1"/>
    </xf>
    <xf numFmtId="0" fontId="1" fillId="0" borderId="43" xfId="0" applyFont="1" applyBorder="1" applyAlignment="1">
      <alignment horizontal="center" vertical="center" wrapText="1"/>
    </xf>
    <xf numFmtId="9" fontId="1" fillId="0" borderId="9" xfId="0" applyNumberFormat="1" applyFont="1" applyBorder="1" applyAlignment="1" applyProtection="1">
      <alignment horizontal="center" vertical="center" wrapText="1"/>
      <protection hidden="1"/>
    </xf>
    <xf numFmtId="9" fontId="1" fillId="0" borderId="1" xfId="0" applyNumberFormat="1" applyFont="1" applyBorder="1" applyAlignment="1" applyProtection="1">
      <alignment horizontal="center" vertical="center" wrapText="1"/>
      <protection hidden="1"/>
    </xf>
    <xf numFmtId="9" fontId="1" fillId="0" borderId="11" xfId="0" applyNumberFormat="1" applyFont="1" applyBorder="1" applyAlignment="1" applyProtection="1">
      <alignment horizontal="center" vertical="center" wrapText="1"/>
      <protection hidden="1"/>
    </xf>
    <xf numFmtId="0" fontId="2" fillId="0" borderId="1" xfId="0" applyFont="1" applyBorder="1" applyAlignment="1">
      <alignment horizontal="center" vertical="center" wrapText="1"/>
    </xf>
    <xf numFmtId="0" fontId="1" fillId="0" borderId="10"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wrapText="1"/>
      <protection locked="0"/>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15" fontId="2" fillId="0" borderId="1" xfId="0" applyNumberFormat="1" applyFont="1" applyBorder="1" applyAlignment="1">
      <alignment horizontal="center" vertical="center" wrapText="1"/>
    </xf>
    <xf numFmtId="0" fontId="2" fillId="0" borderId="5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57" xfId="0" applyFont="1" applyBorder="1" applyAlignment="1">
      <alignment horizontal="center" vertical="center" wrapText="1"/>
    </xf>
    <xf numFmtId="0" fontId="1" fillId="0" borderId="61" xfId="0" applyFont="1" applyBorder="1" applyAlignment="1" applyProtection="1">
      <alignment horizontal="center" vertical="center" wrapText="1"/>
      <protection hidden="1"/>
    </xf>
    <xf numFmtId="0" fontId="1" fillId="0" borderId="58" xfId="0" applyFont="1" applyBorder="1" applyAlignment="1" applyProtection="1">
      <alignment horizontal="center" vertical="center" wrapText="1"/>
      <protection hidden="1"/>
    </xf>
    <xf numFmtId="0" fontId="1" fillId="0" borderId="62" xfId="0" applyFont="1" applyBorder="1" applyAlignment="1" applyProtection="1">
      <alignment horizontal="center" vertical="center" wrapText="1"/>
      <protection hidden="1"/>
    </xf>
    <xf numFmtId="0" fontId="1" fillId="0" borderId="46" xfId="0" applyFont="1" applyBorder="1" applyAlignment="1" applyProtection="1">
      <alignment horizontal="center" vertical="center" wrapText="1"/>
      <protection hidden="1"/>
    </xf>
    <xf numFmtId="0" fontId="1" fillId="0" borderId="47" xfId="0" applyFont="1" applyBorder="1" applyAlignment="1" applyProtection="1">
      <alignment horizontal="center" vertical="center" wrapText="1"/>
      <protection hidden="1"/>
    </xf>
    <xf numFmtId="0" fontId="1" fillId="0" borderId="41" xfId="0" applyFont="1" applyBorder="1" applyAlignment="1" applyProtection="1">
      <alignment horizontal="center" vertical="center" wrapText="1"/>
      <protection hidden="1"/>
    </xf>
    <xf numFmtId="0" fontId="1" fillId="0" borderId="48" xfId="0" applyFont="1" applyBorder="1" applyAlignment="1" applyProtection="1">
      <alignment horizontal="center" vertical="center" wrapText="1"/>
      <protection locked="0"/>
    </xf>
    <xf numFmtId="0" fontId="1" fillId="0" borderId="49" xfId="0" applyFont="1" applyBorder="1" applyAlignment="1" applyProtection="1">
      <alignment horizontal="center" vertical="center" wrapText="1"/>
      <protection locked="0"/>
    </xf>
    <xf numFmtId="0" fontId="1" fillId="0" borderId="50" xfId="0" applyFont="1" applyBorder="1" applyAlignment="1" applyProtection="1">
      <alignment horizontal="center" vertical="center" wrapText="1"/>
      <protection locked="0"/>
    </xf>
    <xf numFmtId="0" fontId="2" fillId="23" borderId="51" xfId="0" applyFont="1" applyFill="1" applyBorder="1" applyAlignment="1">
      <alignment horizontal="center" vertical="center" wrapText="1"/>
    </xf>
    <xf numFmtId="0" fontId="2" fillId="23" borderId="52" xfId="0" applyFont="1" applyFill="1" applyBorder="1" applyAlignment="1">
      <alignment horizontal="center" vertical="center" wrapText="1"/>
    </xf>
    <xf numFmtId="0" fontId="2" fillId="23" borderId="53"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2" fillId="2" borderId="53"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57" xfId="0" applyFont="1" applyFill="1" applyBorder="1" applyAlignment="1">
      <alignment horizontal="center" vertical="center" wrapText="1"/>
    </xf>
    <xf numFmtId="0" fontId="1" fillId="9" borderId="10" xfId="0" applyFont="1" applyFill="1" applyBorder="1" applyAlignment="1" applyProtection="1">
      <alignment horizontal="center" vertical="center" wrapText="1"/>
      <protection locked="0"/>
    </xf>
    <xf numFmtId="0" fontId="1" fillId="9" borderId="1" xfId="0" applyFont="1" applyFill="1" applyBorder="1" applyAlignment="1" applyProtection="1">
      <alignment horizontal="center" vertical="center" wrapText="1"/>
      <protection locked="0"/>
    </xf>
    <xf numFmtId="0" fontId="1" fillId="9" borderId="11" xfId="0" applyFont="1" applyFill="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18" xfId="0" applyFont="1" applyBorder="1" applyAlignment="1" applyProtection="1">
      <alignment horizontal="center" vertical="center" wrapText="1"/>
      <protection locked="0"/>
    </xf>
    <xf numFmtId="0" fontId="1" fillId="0" borderId="12" xfId="0" applyFont="1" applyBorder="1" applyAlignment="1" applyProtection="1">
      <alignment horizontal="left" vertical="center" wrapText="1"/>
      <protection locked="0"/>
    </xf>
    <xf numFmtId="0" fontId="1" fillId="0" borderId="45"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0" borderId="14" xfId="0" applyFont="1" applyBorder="1" applyAlignment="1" applyProtection="1">
      <alignment horizontal="left" vertical="center" wrapText="1"/>
      <protection locked="0"/>
    </xf>
    <xf numFmtId="0" fontId="2" fillId="5" borderId="64" xfId="0" applyFont="1" applyFill="1" applyBorder="1" applyAlignment="1">
      <alignment horizontal="center" vertical="center" wrapText="1"/>
    </xf>
    <xf numFmtId="0" fontId="2" fillId="5" borderId="65" xfId="0" applyFont="1" applyFill="1" applyBorder="1" applyAlignment="1">
      <alignment horizontal="center" vertical="center" wrapText="1"/>
    </xf>
    <xf numFmtId="9" fontId="1" fillId="0" borderId="20" xfId="0" applyNumberFormat="1" applyFont="1" applyBorder="1" applyAlignment="1" applyProtection="1">
      <alignment horizontal="center" vertical="center" wrapText="1"/>
      <protection locked="0"/>
    </xf>
    <xf numFmtId="0" fontId="1" fillId="0" borderId="16" xfId="0" applyFont="1" applyBorder="1" applyAlignment="1" applyProtection="1">
      <alignment horizontal="center" vertical="center" wrapText="1"/>
      <protection hidden="1"/>
    </xf>
    <xf numFmtId="0" fontId="1" fillId="0" borderId="14" xfId="0" applyFont="1" applyBorder="1" applyAlignment="1" applyProtection="1">
      <alignment horizontal="center" vertical="center" wrapText="1"/>
      <protection hidden="1"/>
    </xf>
    <xf numFmtId="9" fontId="1" fillId="0" borderId="20" xfId="0" applyNumberFormat="1" applyFont="1" applyBorder="1" applyAlignment="1" applyProtection="1">
      <alignment horizontal="center" vertical="center" wrapText="1"/>
      <protection hidden="1"/>
    </xf>
    <xf numFmtId="9" fontId="1" fillId="0" borderId="16" xfId="0" applyNumberFormat="1" applyFont="1" applyBorder="1" applyAlignment="1" applyProtection="1">
      <alignment horizontal="center" vertical="center" wrapText="1"/>
      <protection hidden="1"/>
    </xf>
    <xf numFmtId="9" fontId="1" fillId="0" borderId="14" xfId="0" applyNumberFormat="1" applyFont="1" applyBorder="1" applyAlignment="1" applyProtection="1">
      <alignment horizontal="center" vertical="center" wrapText="1"/>
      <protection hidden="1"/>
    </xf>
    <xf numFmtId="0" fontId="2" fillId="5" borderId="48" xfId="0" applyFont="1" applyFill="1" applyBorder="1" applyAlignment="1">
      <alignment horizontal="center" vertical="center" wrapText="1"/>
    </xf>
    <xf numFmtId="0" fontId="2" fillId="5" borderId="50" xfId="0" applyFont="1" applyFill="1" applyBorder="1" applyAlignment="1">
      <alignment horizontal="center" vertical="center" wrapText="1"/>
    </xf>
    <xf numFmtId="0" fontId="2" fillId="5" borderId="60" xfId="0" applyFont="1" applyFill="1" applyBorder="1" applyAlignment="1">
      <alignment horizontal="center" vertical="center" wrapText="1"/>
    </xf>
    <xf numFmtId="0" fontId="2" fillId="26" borderId="46" xfId="0" applyFont="1" applyFill="1" applyBorder="1" applyAlignment="1">
      <alignment horizontal="center" vertical="center" wrapText="1"/>
    </xf>
    <xf numFmtId="0" fontId="2" fillId="26" borderId="41" xfId="0" applyFont="1" applyFill="1" applyBorder="1" applyAlignment="1">
      <alignment horizontal="center" vertical="center" wrapText="1"/>
    </xf>
    <xf numFmtId="14" fontId="1" fillId="7" borderId="8" xfId="0" applyNumberFormat="1" applyFont="1" applyFill="1" applyBorder="1" applyAlignment="1" applyProtection="1">
      <alignment horizontal="center" vertical="center" wrapText="1"/>
      <protection locked="0"/>
    </xf>
    <xf numFmtId="14" fontId="1" fillId="7" borderId="14" xfId="0" applyNumberFormat="1" applyFont="1" applyFill="1" applyBorder="1" applyAlignment="1" applyProtection="1">
      <alignment horizontal="center" vertical="center" wrapText="1"/>
      <protection locked="0"/>
    </xf>
    <xf numFmtId="0" fontId="1" fillId="7" borderId="20" xfId="0" applyFont="1" applyFill="1" applyBorder="1" applyAlignment="1" applyProtection="1">
      <alignment horizontal="justify" vertical="center" wrapText="1"/>
      <protection locked="0"/>
    </xf>
    <xf numFmtId="0" fontId="1" fillId="7" borderId="16" xfId="0" applyFont="1" applyFill="1" applyBorder="1" applyAlignment="1" applyProtection="1">
      <alignment horizontal="justify" vertical="center" wrapText="1"/>
      <protection locked="0"/>
    </xf>
    <xf numFmtId="0" fontId="1" fillId="7" borderId="14" xfId="0" applyFont="1" applyFill="1" applyBorder="1" applyAlignment="1" applyProtection="1">
      <alignment horizontal="justify" vertical="center" wrapText="1"/>
      <protection locked="0"/>
    </xf>
    <xf numFmtId="0" fontId="1" fillId="7" borderId="8" xfId="0" applyFont="1" applyFill="1" applyBorder="1" applyAlignment="1" applyProtection="1">
      <alignment horizontal="justify" vertical="center" wrapText="1"/>
      <protection locked="0"/>
    </xf>
    <xf numFmtId="0" fontId="1" fillId="0" borderId="8" xfId="0" applyFont="1" applyBorder="1" applyAlignment="1" applyProtection="1">
      <alignment horizontal="center" vertical="center" wrapText="1"/>
      <protection locked="0"/>
    </xf>
    <xf numFmtId="0" fontId="2" fillId="5" borderId="51" xfId="0" applyFont="1" applyFill="1" applyBorder="1" applyAlignment="1">
      <alignment horizontal="center" vertical="center" wrapText="1"/>
    </xf>
    <xf numFmtId="0" fontId="2" fillId="5" borderId="52"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26" borderId="27" xfId="0" applyFont="1" applyFill="1" applyBorder="1" applyAlignment="1">
      <alignment horizontal="center" vertical="center" wrapText="1"/>
    </xf>
    <xf numFmtId="0" fontId="2" fillId="26" borderId="45"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2" fillId="5" borderId="41" xfId="0" applyFont="1" applyFill="1" applyBorder="1" applyAlignment="1">
      <alignment horizontal="center" vertical="center" wrapText="1"/>
    </xf>
    <xf numFmtId="0" fontId="1" fillId="0" borderId="20" xfId="0" applyFont="1" applyBorder="1" applyAlignment="1" applyProtection="1">
      <alignment horizontal="center" vertical="center" wrapText="1"/>
      <protection hidden="1"/>
    </xf>
    <xf numFmtId="1" fontId="1" fillId="0" borderId="16" xfId="0" applyNumberFormat="1" applyFont="1" applyBorder="1" applyAlignment="1" applyProtection="1">
      <alignment horizontal="center" vertical="center" wrapText="1"/>
      <protection hidden="1"/>
    </xf>
    <xf numFmtId="1" fontId="1" fillId="0" borderId="14" xfId="0" applyNumberFormat="1" applyFont="1" applyBorder="1" applyAlignment="1" applyProtection="1">
      <alignment horizontal="center" vertical="center" wrapText="1"/>
      <protection hidden="1"/>
    </xf>
    <xf numFmtId="0" fontId="2" fillId="26" borderId="17" xfId="0" applyFont="1" applyFill="1" applyBorder="1" applyAlignment="1">
      <alignment horizontal="center" vertical="center" wrapText="1"/>
    </xf>
    <xf numFmtId="0" fontId="2" fillId="26" borderId="16" xfId="0" applyFont="1" applyFill="1" applyBorder="1" applyAlignment="1">
      <alignment horizontal="center" vertical="center" wrapText="1"/>
    </xf>
    <xf numFmtId="0" fontId="2" fillId="26" borderId="22" xfId="0" applyFont="1" applyFill="1" applyBorder="1" applyAlignment="1">
      <alignment horizontal="center" vertical="center" wrapText="1"/>
    </xf>
    <xf numFmtId="9" fontId="1" fillId="9" borderId="10" xfId="1" applyFont="1" applyFill="1" applyBorder="1" applyAlignment="1" applyProtection="1">
      <alignment horizontal="center" vertical="center" wrapText="1"/>
      <protection locked="0"/>
    </xf>
    <xf numFmtId="9" fontId="1" fillId="9" borderId="1" xfId="1" applyFont="1" applyFill="1" applyBorder="1" applyAlignment="1" applyProtection="1">
      <alignment horizontal="center" vertical="center" wrapText="1"/>
      <protection locked="0"/>
    </xf>
    <xf numFmtId="9" fontId="1" fillId="9" borderId="11" xfId="1" applyFont="1" applyFill="1" applyBorder="1" applyAlignment="1" applyProtection="1">
      <alignment horizontal="center" vertical="center" wrapText="1"/>
      <protection locked="0"/>
    </xf>
    <xf numFmtId="9" fontId="22" fillId="9" borderId="10" xfId="1" applyFont="1" applyFill="1" applyBorder="1" applyAlignment="1" applyProtection="1">
      <alignment horizontal="center" vertical="center" wrapText="1"/>
      <protection locked="0"/>
    </xf>
    <xf numFmtId="9" fontId="22" fillId="9" borderId="1" xfId="1" applyFont="1" applyFill="1" applyBorder="1" applyAlignment="1" applyProtection="1">
      <alignment horizontal="center" vertical="center" wrapText="1"/>
      <protection locked="0"/>
    </xf>
    <xf numFmtId="9" fontId="22" fillId="9" borderId="11" xfId="1" applyFont="1" applyFill="1" applyBorder="1" applyAlignment="1" applyProtection="1">
      <alignment horizontal="center" vertical="center" wrapText="1"/>
      <protection locked="0"/>
    </xf>
    <xf numFmtId="9" fontId="1" fillId="9" borderId="20" xfId="1" applyFont="1" applyFill="1" applyBorder="1" applyAlignment="1" applyProtection="1">
      <alignment horizontal="center" vertical="center" wrapText="1"/>
      <protection locked="0"/>
    </xf>
    <xf numFmtId="9" fontId="1" fillId="9" borderId="16" xfId="1" applyFont="1" applyFill="1" applyBorder="1" applyAlignment="1" applyProtection="1">
      <alignment horizontal="center" vertical="center" wrapText="1"/>
      <protection locked="0"/>
    </xf>
    <xf numFmtId="9" fontId="1" fillId="9" borderId="14" xfId="1" applyFont="1" applyFill="1" applyBorder="1" applyAlignment="1" applyProtection="1">
      <alignment horizontal="center" vertical="center" wrapText="1"/>
      <protection locked="0"/>
    </xf>
    <xf numFmtId="0" fontId="0" fillId="0" borderId="25" xfId="0" applyBorder="1" applyAlignment="1">
      <alignment horizontal="center" wrapText="1"/>
    </xf>
    <xf numFmtId="0" fontId="1" fillId="0" borderId="12" xfId="0" applyFont="1" applyBorder="1" applyAlignment="1" applyProtection="1">
      <alignment horizontal="center" vertical="center" wrapText="1"/>
      <protection locked="0"/>
    </xf>
    <xf numFmtId="0" fontId="1" fillId="0" borderId="45"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0" fontId="7" fillId="0" borderId="46" xfId="0" applyFont="1" applyBorder="1" applyAlignment="1" applyProtection="1">
      <alignment horizontal="center" vertical="center" wrapText="1"/>
      <protection hidden="1"/>
    </xf>
    <xf numFmtId="0" fontId="7" fillId="0" borderId="47" xfId="0" applyFont="1" applyBorder="1" applyAlignment="1" applyProtection="1">
      <alignment horizontal="center" vertical="center" wrapText="1"/>
      <protection hidden="1"/>
    </xf>
    <xf numFmtId="0" fontId="7" fillId="0" borderId="41" xfId="0" applyFont="1" applyBorder="1" applyAlignment="1" applyProtection="1">
      <alignment horizontal="center" vertical="center" wrapText="1"/>
      <protection hidden="1"/>
    </xf>
    <xf numFmtId="0" fontId="39" fillId="0" borderId="8" xfId="0" applyFont="1" applyBorder="1" applyAlignment="1" applyProtection="1">
      <alignment horizontal="center" vertical="center" wrapText="1"/>
      <protection locked="0"/>
    </xf>
    <xf numFmtId="0" fontId="39" fillId="0" borderId="16" xfId="0" applyFont="1" applyBorder="1" applyAlignment="1" applyProtection="1">
      <alignment horizontal="center" vertical="center" wrapText="1"/>
      <protection locked="0"/>
    </xf>
    <xf numFmtId="0" fontId="39" fillId="0" borderId="9" xfId="0" applyFont="1" applyBorder="1" applyAlignment="1" applyProtection="1">
      <alignment horizontal="center" vertical="center" wrapText="1"/>
      <protection locked="0"/>
    </xf>
    <xf numFmtId="14" fontId="1" fillId="7" borderId="20" xfId="0" applyNumberFormat="1" applyFont="1" applyFill="1" applyBorder="1" applyAlignment="1" applyProtection="1">
      <alignment horizontal="center" vertical="center" wrapText="1"/>
      <protection locked="0"/>
    </xf>
    <xf numFmtId="14" fontId="1" fillId="7" borderId="9" xfId="0" applyNumberFormat="1" applyFont="1" applyFill="1" applyBorder="1" applyAlignment="1" applyProtection="1">
      <alignment horizontal="center" vertical="center" wrapText="1"/>
      <protection locked="0"/>
    </xf>
    <xf numFmtId="14" fontId="39" fillId="0" borderId="8" xfId="0" applyNumberFormat="1" applyFont="1" applyBorder="1" applyAlignment="1" applyProtection="1">
      <alignment horizontal="center" vertical="center" wrapText="1"/>
      <protection locked="0"/>
    </xf>
    <xf numFmtId="14" fontId="39" fillId="0" borderId="9" xfId="0" applyNumberFormat="1" applyFont="1" applyBorder="1" applyAlignment="1" applyProtection="1">
      <alignment horizontal="center" vertical="center" wrapText="1"/>
      <protection locked="0"/>
    </xf>
    <xf numFmtId="0" fontId="39" fillId="0" borderId="8" xfId="0" applyFont="1" applyBorder="1" applyAlignment="1" applyProtection="1">
      <alignment horizontal="left" vertical="center" wrapText="1"/>
      <protection locked="0"/>
    </xf>
    <xf numFmtId="0" fontId="39" fillId="0" borderId="9" xfId="0" applyFont="1" applyBorder="1" applyAlignment="1" applyProtection="1">
      <alignment horizontal="left" vertical="center" wrapText="1"/>
      <protection locked="0"/>
    </xf>
    <xf numFmtId="0" fontId="1" fillId="7" borderId="20" xfId="0" applyFont="1" applyFill="1" applyBorder="1" applyAlignment="1" applyProtection="1">
      <alignment horizontal="left" vertical="center" wrapText="1"/>
      <protection locked="0"/>
    </xf>
    <xf numFmtId="0" fontId="1" fillId="7" borderId="9" xfId="0" applyFont="1" applyFill="1" applyBorder="1" applyAlignment="1" applyProtection="1">
      <alignment horizontal="left" vertical="center" wrapText="1"/>
      <protection locked="0"/>
    </xf>
    <xf numFmtId="0" fontId="1" fillId="7" borderId="9" xfId="0" applyFont="1" applyFill="1" applyBorder="1" applyAlignment="1" applyProtection="1">
      <alignment horizontal="justify" vertical="center" wrapText="1"/>
      <protection locked="0"/>
    </xf>
    <xf numFmtId="0" fontId="7" fillId="0" borderId="20" xfId="0" applyFont="1" applyBorder="1" applyAlignment="1" applyProtection="1">
      <alignment horizontal="center" vertical="center" wrapText="1"/>
      <protection hidden="1"/>
    </xf>
    <xf numFmtId="0" fontId="7" fillId="0" borderId="9" xfId="0" applyFont="1" applyBorder="1" applyAlignment="1" applyProtection="1">
      <alignment horizontal="center" vertical="center" wrapText="1"/>
      <protection hidden="1"/>
    </xf>
    <xf numFmtId="1" fontId="1" fillId="0" borderId="20" xfId="0" applyNumberFormat="1" applyFont="1" applyBorder="1" applyAlignment="1" applyProtection="1">
      <alignment horizontal="center" vertical="center" wrapText="1"/>
      <protection hidden="1"/>
    </xf>
    <xf numFmtId="0" fontId="1" fillId="0" borderId="81" xfId="0" applyFont="1" applyBorder="1" applyAlignment="1" applyProtection="1">
      <alignment horizontal="left" vertical="center" wrapText="1"/>
      <protection locked="0"/>
    </xf>
    <xf numFmtId="0" fontId="1" fillId="0" borderId="24" xfId="0" applyFont="1" applyBorder="1" applyAlignment="1" applyProtection="1">
      <alignment horizontal="left" vertical="center" wrapText="1"/>
      <protection locked="0"/>
    </xf>
    <xf numFmtId="0" fontId="1" fillId="0" borderId="10" xfId="0" applyFont="1" applyBorder="1" applyAlignment="1" applyProtection="1">
      <alignment horizontal="justify" vertical="center" wrapText="1"/>
      <protection locked="0"/>
    </xf>
    <xf numFmtId="0" fontId="1" fillId="0" borderId="1" xfId="0" applyFont="1" applyBorder="1" applyAlignment="1" applyProtection="1">
      <alignment horizontal="justify" vertical="center" wrapText="1"/>
      <protection locked="0"/>
    </xf>
    <xf numFmtId="0" fontId="1" fillId="0" borderId="11" xfId="0" applyFont="1" applyBorder="1" applyAlignment="1" applyProtection="1">
      <alignment horizontal="justify" vertical="center" wrapText="1"/>
      <protection locked="0"/>
    </xf>
    <xf numFmtId="0" fontId="1" fillId="0" borderId="26"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9" fontId="1" fillId="0" borderId="10" xfId="0" applyNumberFormat="1" applyFont="1" applyBorder="1" applyAlignment="1" applyProtection="1">
      <alignment horizontal="center" vertical="center" wrapText="1"/>
      <protection hidden="1"/>
    </xf>
    <xf numFmtId="0" fontId="1" fillId="0" borderId="72" xfId="0" applyFont="1" applyBorder="1" applyAlignment="1">
      <alignment horizontal="center" vertical="center" wrapText="1"/>
    </xf>
    <xf numFmtId="0" fontId="1" fillId="0" borderId="20" xfId="0" applyFont="1" applyBorder="1" applyAlignment="1" applyProtection="1">
      <alignment horizontal="justify" vertical="center" wrapText="1"/>
      <protection locked="0"/>
    </xf>
    <xf numFmtId="0" fontId="1" fillId="0" borderId="16" xfId="0" applyFont="1" applyBorder="1" applyAlignment="1" applyProtection="1">
      <alignment horizontal="justify" vertical="center" wrapText="1"/>
      <protection locked="0"/>
    </xf>
    <xf numFmtId="0" fontId="1" fillId="0" borderId="14" xfId="0" applyFont="1" applyBorder="1" applyAlignment="1" applyProtection="1">
      <alignment horizontal="justify" vertical="center" wrapText="1"/>
      <protection locked="0"/>
    </xf>
    <xf numFmtId="9" fontId="1" fillId="0" borderId="10" xfId="0" applyNumberFormat="1" applyFont="1" applyBorder="1" applyAlignment="1" applyProtection="1">
      <alignment horizontal="center" vertical="center" wrapText="1"/>
      <protection locked="0"/>
    </xf>
    <xf numFmtId="0" fontId="1" fillId="0" borderId="8" xfId="0" applyFont="1" applyBorder="1" applyAlignment="1">
      <alignment horizontal="center" vertical="center" wrapText="1"/>
    </xf>
    <xf numFmtId="0" fontId="1" fillId="0" borderId="68" xfId="0" applyFont="1" applyBorder="1" applyAlignment="1" applyProtection="1">
      <alignment horizontal="center" vertical="center" wrapText="1"/>
      <protection locked="0"/>
    </xf>
    <xf numFmtId="0" fontId="1" fillId="0" borderId="74" xfId="0" applyFont="1" applyBorder="1" applyAlignment="1" applyProtection="1">
      <alignment horizontal="center" vertical="center" wrapText="1"/>
      <protection locked="0"/>
    </xf>
    <xf numFmtId="0" fontId="1" fillId="0" borderId="78" xfId="0" applyFont="1" applyBorder="1" applyAlignment="1" applyProtection="1">
      <alignment horizontal="center" vertical="center" wrapText="1"/>
      <protection locked="0"/>
    </xf>
    <xf numFmtId="9" fontId="1" fillId="0" borderId="8" xfId="0" applyNumberFormat="1" applyFont="1" applyBorder="1" applyAlignment="1" applyProtection="1">
      <alignment horizontal="center" vertical="center" wrapText="1"/>
      <protection hidden="1"/>
    </xf>
    <xf numFmtId="9" fontId="1" fillId="9" borderId="8" xfId="1" applyFont="1" applyFill="1" applyBorder="1" applyAlignment="1" applyProtection="1">
      <alignment horizontal="center" vertical="center" wrapText="1"/>
      <protection locked="0"/>
    </xf>
    <xf numFmtId="0" fontId="1" fillId="9" borderId="8" xfId="0" applyFont="1" applyFill="1" applyBorder="1" applyAlignment="1" applyProtection="1">
      <alignment horizontal="center" vertical="center" wrapText="1"/>
      <protection locked="0"/>
    </xf>
    <xf numFmtId="9" fontId="22" fillId="9" borderId="8" xfId="1" applyFont="1" applyFill="1" applyBorder="1" applyAlignment="1" applyProtection="1">
      <alignment horizontal="center" vertical="center" wrapText="1"/>
      <protection locked="0"/>
    </xf>
    <xf numFmtId="0" fontId="39" fillId="0" borderId="16" xfId="0" applyFont="1" applyBorder="1" applyAlignment="1" applyProtection="1">
      <alignment horizontal="left" vertical="center" wrapText="1"/>
      <protection locked="0"/>
    </xf>
    <xf numFmtId="14" fontId="39" fillId="0" borderId="16" xfId="0" applyNumberFormat="1"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hidden="1"/>
    </xf>
    <xf numFmtId="0" fontId="1" fillId="0" borderId="44" xfId="0" applyFont="1" applyBorder="1" applyAlignment="1" applyProtection="1">
      <alignment horizontal="center" vertical="center" wrapText="1"/>
      <protection hidden="1"/>
    </xf>
    <xf numFmtId="0" fontId="1" fillId="0" borderId="15" xfId="0" applyFont="1" applyBorder="1" applyAlignment="1" applyProtection="1">
      <alignment horizontal="center" vertical="center" wrapText="1"/>
      <protection hidden="1"/>
    </xf>
    <xf numFmtId="0" fontId="1" fillId="0" borderId="13" xfId="0" applyFont="1" applyBorder="1" applyAlignment="1" applyProtection="1">
      <alignment horizontal="center" vertical="center" wrapText="1"/>
      <protection hidden="1"/>
    </xf>
    <xf numFmtId="0" fontId="1" fillId="0" borderId="3"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hidden="1"/>
    </xf>
    <xf numFmtId="0" fontId="1" fillId="7" borderId="10" xfId="0" applyFont="1" applyFill="1" applyBorder="1" applyAlignment="1" applyProtection="1">
      <alignment horizontal="justify" vertical="center" wrapText="1"/>
      <protection locked="0"/>
    </xf>
    <xf numFmtId="0" fontId="1" fillId="7" borderId="1" xfId="0" applyFont="1" applyFill="1" applyBorder="1" applyAlignment="1" applyProtection="1">
      <alignment horizontal="justify" vertical="center" wrapText="1"/>
      <protection locked="0"/>
    </xf>
    <xf numFmtId="0" fontId="1" fillId="7" borderId="11" xfId="0" applyFont="1" applyFill="1" applyBorder="1" applyAlignment="1" applyProtection="1">
      <alignment horizontal="justify" vertical="center" wrapText="1"/>
      <protection locked="0"/>
    </xf>
    <xf numFmtId="0" fontId="0" fillId="0" borderId="20" xfId="0" applyBorder="1" applyAlignment="1">
      <alignment horizontal="justify" vertical="center" wrapText="1"/>
    </xf>
    <xf numFmtId="0" fontId="0" fillId="0" borderId="16" xfId="0" applyBorder="1" applyAlignment="1">
      <alignment horizontal="justify" vertical="center" wrapText="1"/>
    </xf>
    <xf numFmtId="0" fontId="0" fillId="0" borderId="14" xfId="0" applyBorder="1" applyAlignment="1">
      <alignment horizontal="justify" vertical="center" wrapText="1"/>
    </xf>
    <xf numFmtId="0" fontId="1" fillId="0" borderId="20"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42" xfId="0" applyFont="1" applyBorder="1" applyAlignment="1" applyProtection="1">
      <alignment horizontal="justify" vertical="center" wrapText="1"/>
      <protection locked="0"/>
    </xf>
    <xf numFmtId="0" fontId="1" fillId="0" borderId="7" xfId="0" applyFont="1" applyBorder="1" applyAlignment="1" applyProtection="1">
      <alignment horizontal="justify" vertical="center" wrapText="1"/>
      <protection locked="0"/>
    </xf>
    <xf numFmtId="0" fontId="1" fillId="0" borderId="18" xfId="0" applyFont="1" applyBorder="1" applyAlignment="1" applyProtection="1">
      <alignment horizontal="justify" vertical="center" wrapText="1"/>
      <protection locked="0"/>
    </xf>
    <xf numFmtId="0" fontId="2" fillId="26" borderId="57" xfId="0" applyFont="1" applyFill="1" applyBorder="1" applyAlignment="1">
      <alignment horizontal="center" vertical="center" wrapText="1"/>
    </xf>
    <xf numFmtId="0" fontId="1" fillId="0" borderId="68" xfId="0" applyFont="1" applyBorder="1" applyAlignment="1" applyProtection="1">
      <alignment horizontal="justify" vertical="center" wrapText="1"/>
      <protection locked="0"/>
    </xf>
    <xf numFmtId="0" fontId="1" fillId="0" borderId="74" xfId="0" applyFont="1" applyBorder="1" applyAlignment="1" applyProtection="1">
      <alignment horizontal="justify" vertical="center" wrapText="1"/>
      <protection locked="0"/>
    </xf>
    <xf numFmtId="0" fontId="1" fillId="0" borderId="78" xfId="0" applyFont="1" applyBorder="1" applyAlignment="1" applyProtection="1">
      <alignment horizontal="justify" vertical="center" wrapText="1"/>
      <protection locked="0"/>
    </xf>
    <xf numFmtId="0" fontId="2" fillId="5" borderId="57" xfId="0" applyFont="1" applyFill="1" applyBorder="1" applyAlignment="1">
      <alignment horizontal="center" vertical="center" wrapText="1"/>
    </xf>
    <xf numFmtId="0" fontId="2" fillId="5" borderId="47" xfId="0" applyFont="1" applyFill="1" applyBorder="1" applyAlignment="1">
      <alignment horizontal="center" vertical="center" wrapText="1"/>
    </xf>
    <xf numFmtId="9" fontId="1" fillId="0" borderId="24" xfId="0" applyNumberFormat="1" applyFont="1" applyBorder="1" applyAlignment="1" applyProtection="1">
      <alignment horizontal="center" vertical="center" wrapText="1"/>
      <protection hidden="1"/>
    </xf>
    <xf numFmtId="9" fontId="1" fillId="0" borderId="5" xfId="0" applyNumberFormat="1" applyFont="1" applyBorder="1" applyAlignment="1" applyProtection="1">
      <alignment horizontal="center" vertical="center" wrapText="1"/>
      <protection hidden="1"/>
    </xf>
    <xf numFmtId="9" fontId="1" fillId="0" borderId="43" xfId="0" applyNumberFormat="1" applyFont="1" applyBorder="1" applyAlignment="1" applyProtection="1">
      <alignment horizontal="center" vertical="center" wrapText="1"/>
      <protection hidden="1"/>
    </xf>
    <xf numFmtId="0" fontId="1" fillId="0" borderId="69" xfId="0" applyFont="1" applyBorder="1" applyAlignment="1">
      <alignment horizontal="center" vertical="center" wrapText="1"/>
    </xf>
    <xf numFmtId="0" fontId="1" fillId="0" borderId="75" xfId="0" applyFont="1" applyBorder="1" applyAlignment="1">
      <alignment horizontal="center" vertical="center" wrapText="1"/>
    </xf>
    <xf numFmtId="0" fontId="1" fillId="0" borderId="79" xfId="0" applyFont="1" applyBorder="1" applyAlignment="1">
      <alignment horizontal="center" vertical="center" wrapText="1"/>
    </xf>
    <xf numFmtId="0" fontId="1" fillId="9" borderId="9" xfId="0" applyFont="1" applyFill="1" applyBorder="1" applyAlignment="1" applyProtection="1">
      <alignment horizontal="center" vertical="center" wrapText="1"/>
      <protection locked="0"/>
    </xf>
    <xf numFmtId="9" fontId="1" fillId="9" borderId="9" xfId="1" applyFont="1" applyFill="1" applyBorder="1" applyAlignment="1" applyProtection="1">
      <alignment horizontal="center" vertical="center" wrapText="1"/>
      <protection locked="0"/>
    </xf>
    <xf numFmtId="0" fontId="1" fillId="0" borderId="9" xfId="0" applyFont="1" applyBorder="1" applyAlignment="1">
      <alignment horizontal="center" vertical="center" wrapText="1"/>
    </xf>
    <xf numFmtId="0" fontId="1" fillId="0" borderId="20" xfId="0" applyFont="1" applyBorder="1" applyAlignment="1" applyProtection="1">
      <alignment horizontal="left" vertical="center" wrapText="1"/>
      <protection locked="0"/>
    </xf>
    <xf numFmtId="0" fontId="1" fillId="0" borderId="16" xfId="0" applyFont="1" applyBorder="1" applyAlignment="1" applyProtection="1">
      <alignment horizontal="left" vertical="center" wrapText="1"/>
      <protection locked="0"/>
    </xf>
    <xf numFmtId="0" fontId="1" fillId="0" borderId="44" xfId="0" applyFont="1" applyBorder="1" applyAlignment="1" applyProtection="1">
      <alignment horizontal="center" vertical="center" wrapText="1"/>
      <protection locked="0"/>
    </xf>
    <xf numFmtId="0" fontId="1" fillId="0" borderId="15" xfId="0" applyFont="1" applyBorder="1" applyAlignment="1" applyProtection="1">
      <alignment horizontal="center" vertical="center" wrapText="1"/>
      <protection locked="0"/>
    </xf>
    <xf numFmtId="0" fontId="1" fillId="0" borderId="70" xfId="0" applyFont="1" applyBorder="1" applyAlignment="1" applyProtection="1">
      <alignment horizontal="justify" vertical="center" wrapText="1"/>
      <protection locked="0"/>
    </xf>
    <xf numFmtId="0" fontId="1" fillId="0" borderId="27" xfId="0" applyFont="1" applyBorder="1" applyAlignment="1" applyProtection="1">
      <alignment horizontal="justify" vertical="center" wrapText="1"/>
      <protection locked="0"/>
    </xf>
    <xf numFmtId="0" fontId="1" fillId="0" borderId="8" xfId="0" applyFont="1" applyBorder="1" applyAlignment="1" applyProtection="1">
      <alignment horizontal="justify" vertical="center" wrapText="1"/>
      <protection locked="0"/>
    </xf>
    <xf numFmtId="14" fontId="1" fillId="7" borderId="16" xfId="0" applyNumberFormat="1" applyFont="1" applyFill="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hidden="1"/>
    </xf>
    <xf numFmtId="0" fontId="7" fillId="0" borderId="14" xfId="0" applyFont="1" applyBorder="1" applyAlignment="1" applyProtection="1">
      <alignment horizontal="center" vertical="center" wrapText="1"/>
      <protection hidden="1"/>
    </xf>
    <xf numFmtId="0" fontId="1" fillId="0" borderId="48" xfId="0" applyFont="1" applyBorder="1" applyAlignment="1" applyProtection="1">
      <alignment horizontal="center" vertical="center" wrapText="1"/>
      <protection hidden="1"/>
    </xf>
    <xf numFmtId="0" fontId="1" fillId="0" borderId="49" xfId="0" applyFont="1" applyBorder="1" applyAlignment="1" applyProtection="1">
      <alignment horizontal="center" vertical="center" wrapText="1"/>
      <protection hidden="1"/>
    </xf>
    <xf numFmtId="0" fontId="1" fillId="0" borderId="50" xfId="0" applyFont="1" applyBorder="1" applyAlignment="1" applyProtection="1">
      <alignment horizontal="center" vertical="center" wrapText="1"/>
      <protection hidden="1"/>
    </xf>
    <xf numFmtId="9" fontId="10" fillId="0" borderId="20" xfId="0" applyNumberFormat="1" applyFont="1" applyBorder="1" applyAlignment="1" applyProtection="1">
      <alignment horizontal="center" vertical="center" wrapText="1"/>
      <protection hidden="1"/>
    </xf>
    <xf numFmtId="9" fontId="10" fillId="0" borderId="16" xfId="0" applyNumberFormat="1" applyFont="1" applyBorder="1" applyAlignment="1" applyProtection="1">
      <alignment horizontal="center" vertical="center" wrapText="1"/>
      <protection hidden="1"/>
    </xf>
    <xf numFmtId="9" fontId="10" fillId="0" borderId="14" xfId="0" applyNumberFormat="1" applyFont="1" applyBorder="1" applyAlignment="1" applyProtection="1">
      <alignment horizontal="center" vertical="center" wrapText="1"/>
      <protection hidden="1"/>
    </xf>
    <xf numFmtId="9" fontId="10" fillId="0" borderId="20" xfId="0" applyNumberFormat="1"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7" borderId="1" xfId="0" applyFont="1" applyFill="1" applyBorder="1" applyAlignment="1" applyProtection="1">
      <alignment horizontal="justify" vertical="center" wrapText="1"/>
      <protection locked="0"/>
    </xf>
    <xf numFmtId="0" fontId="10" fillId="7" borderId="8" xfId="0" applyFont="1" applyFill="1" applyBorder="1" applyAlignment="1" applyProtection="1">
      <alignment horizontal="justify" vertical="center" wrapText="1"/>
      <protection locked="0"/>
    </xf>
    <xf numFmtId="0" fontId="10" fillId="7" borderId="14" xfId="0" applyFont="1" applyFill="1" applyBorder="1" applyAlignment="1" applyProtection="1">
      <alignment horizontal="justify" vertical="center" wrapText="1"/>
      <protection locked="0"/>
    </xf>
    <xf numFmtId="14" fontId="10" fillId="7" borderId="8" xfId="0" applyNumberFormat="1" applyFont="1" applyFill="1" applyBorder="1" applyAlignment="1" applyProtection="1">
      <alignment horizontal="center" vertical="center" wrapText="1"/>
      <protection locked="0"/>
    </xf>
    <xf numFmtId="14" fontId="10" fillId="7" borderId="14" xfId="0" applyNumberFormat="1" applyFont="1" applyFill="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hidden="1"/>
    </xf>
    <xf numFmtId="0" fontId="10" fillId="0" borderId="14" xfId="0" applyFont="1" applyBorder="1" applyAlignment="1" applyProtection="1">
      <alignment horizontal="center" vertical="center" wrapText="1"/>
      <protection hidden="1"/>
    </xf>
    <xf numFmtId="0" fontId="10" fillId="0" borderId="9"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9" fontId="10" fillId="0" borderId="9" xfId="0" applyNumberFormat="1" applyFont="1" applyBorder="1" applyAlignment="1" applyProtection="1">
      <alignment horizontal="center" vertical="center" wrapText="1"/>
      <protection hidden="1"/>
    </xf>
    <xf numFmtId="9" fontId="10" fillId="0" borderId="1" xfId="0" applyNumberFormat="1" applyFont="1" applyBorder="1" applyAlignment="1" applyProtection="1">
      <alignment horizontal="center" vertical="center" wrapText="1"/>
      <protection hidden="1"/>
    </xf>
    <xf numFmtId="9" fontId="10" fillId="0" borderId="8" xfId="0" applyNumberFormat="1" applyFont="1" applyBorder="1" applyAlignment="1" applyProtection="1">
      <alignment horizontal="center" vertical="center" wrapText="1"/>
      <protection hidden="1"/>
    </xf>
    <xf numFmtId="9" fontId="10" fillId="0" borderId="11" xfId="0" applyNumberFormat="1" applyFont="1" applyBorder="1" applyAlignment="1" applyProtection="1">
      <alignment horizontal="center" vertical="center" wrapText="1"/>
      <protection hidden="1"/>
    </xf>
    <xf numFmtId="0" fontId="10" fillId="0" borderId="2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3" xfId="0" applyFont="1" applyBorder="1" applyAlignment="1">
      <alignment horizontal="center" vertical="center" wrapText="1"/>
    </xf>
    <xf numFmtId="1" fontId="10" fillId="0" borderId="16" xfId="0" applyNumberFormat="1" applyFont="1" applyBorder="1" applyAlignment="1" applyProtection="1">
      <alignment horizontal="center" vertical="center" wrapText="1"/>
      <protection hidden="1"/>
    </xf>
    <xf numFmtId="1" fontId="10" fillId="0" borderId="14" xfId="0" applyNumberFormat="1" applyFont="1" applyBorder="1" applyAlignment="1" applyProtection="1">
      <alignment horizontal="center" vertical="center" wrapText="1"/>
      <protection hidden="1"/>
    </xf>
    <xf numFmtId="0" fontId="10" fillId="0" borderId="20" xfId="0" applyFont="1" applyBorder="1" applyAlignment="1" applyProtection="1">
      <alignment horizontal="center" vertical="center" wrapText="1"/>
      <protection hidden="1"/>
    </xf>
    <xf numFmtId="9" fontId="10" fillId="9" borderId="10" xfId="1" applyFont="1" applyFill="1" applyBorder="1" applyAlignment="1" applyProtection="1">
      <alignment horizontal="center" vertical="center" wrapText="1"/>
      <protection locked="0"/>
    </xf>
    <xf numFmtId="9" fontId="10" fillId="9" borderId="1" xfId="1" applyFont="1" applyFill="1" applyBorder="1" applyAlignment="1" applyProtection="1">
      <alignment horizontal="center" vertical="center" wrapText="1"/>
      <protection locked="0"/>
    </xf>
    <xf numFmtId="9" fontId="10" fillId="9" borderId="8" xfId="1" applyFont="1" applyFill="1" applyBorder="1" applyAlignment="1" applyProtection="1">
      <alignment horizontal="center" vertical="center" wrapText="1"/>
      <protection locked="0"/>
    </xf>
    <xf numFmtId="9" fontId="10" fillId="9" borderId="11" xfId="1" applyFont="1" applyFill="1" applyBorder="1" applyAlignment="1" applyProtection="1">
      <alignment horizontal="center" vertical="center" wrapText="1"/>
      <protection locked="0"/>
    </xf>
    <xf numFmtId="0" fontId="9" fillId="26" borderId="48" xfId="0" applyFont="1" applyFill="1" applyBorder="1" applyAlignment="1">
      <alignment horizontal="center" vertical="center" wrapText="1"/>
    </xf>
    <xf numFmtId="0" fontId="9" fillId="26" borderId="50" xfId="0" applyFont="1" applyFill="1" applyBorder="1" applyAlignment="1">
      <alignment horizontal="center" vertical="center" wrapText="1"/>
    </xf>
    <xf numFmtId="0" fontId="9" fillId="29" borderId="46" xfId="0" applyFont="1" applyFill="1" applyBorder="1" applyAlignment="1">
      <alignment horizontal="center" vertical="center" wrapText="1"/>
    </xf>
    <xf numFmtId="0" fontId="9" fillId="29" borderId="41" xfId="0" applyFont="1" applyFill="1" applyBorder="1" applyAlignment="1">
      <alignment horizontal="center" vertical="center" wrapText="1"/>
    </xf>
    <xf numFmtId="0" fontId="9" fillId="26" borderId="51" xfId="0" applyFont="1" applyFill="1" applyBorder="1" applyAlignment="1">
      <alignment horizontal="center" vertical="center" wrapText="1"/>
    </xf>
    <xf numFmtId="0" fontId="9" fillId="26" borderId="52" xfId="0" applyFont="1" applyFill="1" applyBorder="1" applyAlignment="1">
      <alignment horizontal="center" vertical="center" wrapText="1"/>
    </xf>
    <xf numFmtId="0" fontId="9" fillId="26" borderId="53" xfId="0" applyFont="1" applyFill="1" applyBorder="1" applyAlignment="1">
      <alignment horizontal="center" vertical="center" wrapText="1"/>
    </xf>
    <xf numFmtId="0" fontId="9" fillId="26" borderId="27" xfId="0" applyFont="1" applyFill="1" applyBorder="1" applyAlignment="1">
      <alignment horizontal="center" vertical="center" wrapText="1"/>
    </xf>
    <xf numFmtId="0" fontId="9" fillId="26" borderId="45" xfId="0" applyFont="1" applyFill="1" applyBorder="1" applyAlignment="1">
      <alignment horizontal="center" vertical="center" wrapText="1"/>
    </xf>
    <xf numFmtId="0" fontId="10" fillId="9" borderId="10" xfId="0" applyFont="1" applyFill="1" applyBorder="1" applyAlignment="1" applyProtection="1">
      <alignment horizontal="center" vertical="center" wrapText="1"/>
      <protection locked="0"/>
    </xf>
    <xf numFmtId="0" fontId="10" fillId="9" borderId="1" xfId="0" applyFont="1" applyFill="1" applyBorder="1" applyAlignment="1" applyProtection="1">
      <alignment horizontal="center" vertical="center" wrapText="1"/>
      <protection locked="0"/>
    </xf>
    <xf numFmtId="0" fontId="10" fillId="9" borderId="8" xfId="0" applyFont="1" applyFill="1" applyBorder="1" applyAlignment="1" applyProtection="1">
      <alignment horizontal="center" vertical="center" wrapText="1"/>
      <protection locked="0"/>
    </xf>
    <xf numFmtId="0" fontId="10" fillId="9" borderId="11" xfId="0" applyFont="1" applyFill="1" applyBorder="1" applyAlignment="1" applyProtection="1">
      <alignment horizontal="center" vertical="center" wrapText="1"/>
      <protection locked="0"/>
    </xf>
    <xf numFmtId="9" fontId="10" fillId="9" borderId="20" xfId="1" applyFont="1" applyFill="1" applyBorder="1" applyAlignment="1" applyProtection="1">
      <alignment horizontal="center" vertical="center" wrapText="1"/>
      <protection locked="0"/>
    </xf>
    <xf numFmtId="9" fontId="10" fillId="9" borderId="16" xfId="1" applyFont="1" applyFill="1" applyBorder="1" applyAlignment="1" applyProtection="1">
      <alignment horizontal="center" vertical="center" wrapText="1"/>
      <protection locked="0"/>
    </xf>
    <xf numFmtId="9" fontId="10" fillId="9" borderId="14" xfId="1" applyFont="1" applyFill="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46" xfId="0" applyFont="1" applyBorder="1" applyAlignment="1" applyProtection="1">
      <alignment horizontal="center" vertical="center" wrapText="1"/>
      <protection hidden="1"/>
    </xf>
    <xf numFmtId="0" fontId="10" fillId="0" borderId="47" xfId="0" applyFont="1" applyBorder="1" applyAlignment="1" applyProtection="1">
      <alignment horizontal="center" vertical="center" wrapText="1"/>
      <protection hidden="1"/>
    </xf>
    <xf numFmtId="0" fontId="10" fillId="0" borderId="41" xfId="0" applyFont="1" applyBorder="1" applyAlignment="1" applyProtection="1">
      <alignment horizontal="center" vertical="center" wrapText="1"/>
      <protection hidden="1"/>
    </xf>
    <xf numFmtId="0" fontId="10" fillId="0" borderId="48" xfId="0" applyFont="1" applyBorder="1" applyAlignment="1" applyProtection="1">
      <alignment horizontal="center" vertical="center" wrapText="1"/>
      <protection locked="0"/>
    </xf>
    <xf numFmtId="0" fontId="10" fillId="0" borderId="49" xfId="0" applyFont="1" applyBorder="1" applyAlignment="1" applyProtection="1">
      <alignment horizontal="center" vertical="center" wrapText="1"/>
      <protection locked="0"/>
    </xf>
    <xf numFmtId="0" fontId="10" fillId="0" borderId="57" xfId="0" applyFont="1" applyBorder="1" applyAlignment="1" applyProtection="1">
      <alignment horizontal="center" vertical="center" wrapText="1"/>
      <protection locked="0"/>
    </xf>
    <xf numFmtId="0" fontId="10" fillId="0" borderId="50" xfId="0" applyFont="1" applyBorder="1" applyAlignment="1" applyProtection="1">
      <alignment horizontal="center" vertical="center" wrapText="1"/>
      <protection locked="0"/>
    </xf>
    <xf numFmtId="0" fontId="10" fillId="0" borderId="42"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18" xfId="0" applyFont="1" applyBorder="1" applyAlignment="1" applyProtection="1">
      <alignment horizontal="center" vertical="center" wrapText="1"/>
      <protection locked="0"/>
    </xf>
    <xf numFmtId="0" fontId="9" fillId="0" borderId="55"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50" xfId="0" applyFont="1" applyBorder="1" applyAlignment="1">
      <alignment horizontal="center" vertical="center" wrapText="1"/>
    </xf>
    <xf numFmtId="0" fontId="9" fillId="0" borderId="57" xfId="0" applyFont="1" applyBorder="1" applyAlignment="1">
      <alignment horizontal="center" vertical="center" wrapText="1"/>
    </xf>
    <xf numFmtId="0" fontId="9" fillId="23" borderId="51" xfId="0" applyFont="1" applyFill="1" applyBorder="1" applyAlignment="1">
      <alignment horizontal="center" vertical="center" wrapText="1"/>
    </xf>
    <xf numFmtId="0" fontId="9" fillId="23" borderId="52" xfId="0" applyFont="1" applyFill="1" applyBorder="1" applyAlignment="1">
      <alignment horizontal="center" vertical="center" wrapText="1"/>
    </xf>
    <xf numFmtId="0" fontId="9" fillId="23" borderId="53" xfId="0" applyFont="1" applyFill="1" applyBorder="1" applyAlignment="1">
      <alignment horizontal="center"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24" xfId="0" applyFont="1" applyBorder="1" applyAlignment="1">
      <alignment horizontal="left" vertical="center" wrapText="1"/>
    </xf>
    <xf numFmtId="0" fontId="10" fillId="0" borderId="4" xfId="0" applyFont="1" applyBorder="1" applyAlignment="1">
      <alignment horizontal="left" vertical="center" wrapText="1"/>
    </xf>
    <xf numFmtId="0" fontId="10" fillId="0" borderId="2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0" xfId="0" applyFont="1" applyAlignment="1">
      <alignment horizontal="center" vertical="center" wrapText="1"/>
    </xf>
    <xf numFmtId="0" fontId="10" fillId="0" borderId="23"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3" xfId="0" applyFont="1" applyBorder="1" applyAlignment="1">
      <alignment horizontal="left" vertical="center" wrapText="1"/>
    </xf>
    <xf numFmtId="0" fontId="10" fillId="0" borderId="25" xfId="0" applyFont="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 fillId="0" borderId="1" xfId="0" applyFont="1" applyBorder="1" applyAlignment="1" applyProtection="1">
      <alignment horizontal="left" vertical="center" wrapText="1"/>
      <protection locked="0"/>
    </xf>
    <xf numFmtId="14" fontId="1"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5" borderId="51" xfId="0" applyFont="1" applyFill="1" applyBorder="1" applyAlignment="1">
      <alignment horizontal="center" vertical="center" wrapText="1"/>
    </xf>
    <xf numFmtId="0" fontId="9" fillId="5" borderId="52"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9" fillId="5" borderId="44" xfId="0" applyFont="1" applyFill="1" applyBorder="1" applyAlignment="1">
      <alignment horizontal="center" vertical="center" wrapText="1"/>
    </xf>
    <xf numFmtId="0" fontId="9" fillId="2" borderId="48" xfId="0" applyFont="1" applyFill="1" applyBorder="1" applyAlignment="1">
      <alignment horizontal="center" vertical="center" wrapText="1"/>
    </xf>
    <xf numFmtId="0" fontId="9" fillId="2" borderId="57" xfId="0" applyFont="1" applyFill="1" applyBorder="1" applyAlignment="1">
      <alignment horizontal="center" vertical="center" wrapText="1"/>
    </xf>
    <xf numFmtId="0" fontId="9" fillId="2" borderId="51" xfId="0" applyFont="1" applyFill="1" applyBorder="1" applyAlignment="1">
      <alignment horizontal="center" vertical="center" wrapText="1"/>
    </xf>
    <xf numFmtId="0" fontId="9" fillId="2" borderId="52"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9" fillId="26" borderId="17" xfId="0" applyFont="1" applyFill="1" applyBorder="1" applyAlignment="1">
      <alignment horizontal="center" vertical="center" wrapText="1"/>
    </xf>
    <xf numFmtId="0" fontId="9" fillId="26" borderId="16" xfId="0" applyFont="1" applyFill="1" applyBorder="1" applyAlignment="1">
      <alignment horizontal="center" vertical="center" wrapText="1"/>
    </xf>
    <xf numFmtId="0" fontId="9" fillId="26" borderId="22" xfId="0" applyFont="1" applyFill="1" applyBorder="1" applyAlignment="1">
      <alignment horizontal="center" vertical="center" wrapText="1"/>
    </xf>
    <xf numFmtId="0" fontId="9" fillId="5" borderId="48" xfId="0" applyFont="1" applyFill="1" applyBorder="1" applyAlignment="1">
      <alignment horizontal="center" vertical="center" wrapText="1"/>
    </xf>
    <xf numFmtId="0" fontId="9" fillId="5" borderId="57" xfId="0" applyFont="1" applyFill="1" applyBorder="1" applyAlignment="1">
      <alignment horizontal="center" vertical="center" wrapText="1"/>
    </xf>
    <xf numFmtId="0" fontId="9" fillId="5" borderId="46" xfId="0" applyFont="1" applyFill="1" applyBorder="1" applyAlignment="1">
      <alignment horizontal="center" vertical="center" wrapText="1"/>
    </xf>
    <xf numFmtId="0" fontId="9" fillId="5" borderId="47" xfId="0" applyFont="1" applyFill="1" applyBorder="1" applyAlignment="1">
      <alignment horizontal="center" vertical="center" wrapText="1"/>
    </xf>
    <xf numFmtId="0" fontId="9" fillId="5" borderId="60" xfId="0" applyFont="1" applyFill="1" applyBorder="1" applyAlignment="1">
      <alignment horizontal="center" vertical="center" wrapText="1"/>
    </xf>
    <xf numFmtId="0" fontId="9" fillId="5" borderId="64" xfId="0" applyFont="1" applyFill="1" applyBorder="1" applyAlignment="1">
      <alignment horizontal="center" vertical="center" wrapText="1"/>
    </xf>
    <xf numFmtId="0" fontId="9" fillId="5" borderId="65" xfId="0" applyFont="1" applyFill="1" applyBorder="1" applyAlignment="1">
      <alignment horizontal="center" vertical="center" wrapText="1"/>
    </xf>
    <xf numFmtId="0" fontId="1" fillId="7" borderId="8" xfId="0" applyFont="1" applyFill="1" applyBorder="1" applyAlignment="1" applyProtection="1">
      <alignment horizontal="left" vertical="center" wrapText="1"/>
      <protection locked="0"/>
    </xf>
    <xf numFmtId="0" fontId="1" fillId="7" borderId="14" xfId="0" applyFont="1" applyFill="1" applyBorder="1" applyAlignment="1" applyProtection="1">
      <alignment horizontal="left" vertical="center" wrapText="1"/>
      <protection locked="0"/>
    </xf>
    <xf numFmtId="14" fontId="1" fillId="7" borderId="8" xfId="0" applyNumberFormat="1" applyFont="1" applyFill="1" applyBorder="1" applyAlignment="1" applyProtection="1">
      <alignment horizontal="left" vertical="center" wrapText="1"/>
      <protection locked="0"/>
    </xf>
    <xf numFmtId="14" fontId="1" fillId="7" borderId="14" xfId="0" applyNumberFormat="1" applyFont="1" applyFill="1" applyBorder="1" applyAlignment="1" applyProtection="1">
      <alignment horizontal="left" vertical="center" wrapText="1"/>
      <protection locked="0"/>
    </xf>
    <xf numFmtId="0" fontId="1" fillId="0" borderId="71" xfId="0" applyFont="1" applyBorder="1" applyAlignment="1" applyProtection="1">
      <alignment horizontal="center" vertical="center" wrapText="1"/>
      <protection locked="0"/>
    </xf>
    <xf numFmtId="0" fontId="1" fillId="0" borderId="73" xfId="0" applyFont="1" applyBorder="1" applyAlignment="1" applyProtection="1">
      <alignment horizontal="center" vertical="center" wrapText="1"/>
      <protection locked="0"/>
    </xf>
    <xf numFmtId="0" fontId="1" fillId="0" borderId="77" xfId="0" applyFont="1" applyBorder="1" applyAlignment="1" applyProtection="1">
      <alignment horizontal="center" vertical="center" wrapText="1"/>
      <protection locked="0"/>
    </xf>
    <xf numFmtId="0" fontId="1" fillId="0" borderId="9" xfId="0" applyFont="1" applyBorder="1" applyAlignment="1" applyProtection="1">
      <alignment horizontal="left" vertical="center" wrapText="1"/>
      <protection locked="0"/>
    </xf>
    <xf numFmtId="0" fontId="1" fillId="0" borderId="13" xfId="0" applyFont="1" applyBorder="1" applyAlignment="1" applyProtection="1">
      <alignment horizontal="center" vertical="center" wrapText="1"/>
      <protection locked="0"/>
    </xf>
    <xf numFmtId="0" fontId="1" fillId="0" borderId="67" xfId="0" applyFont="1" applyBorder="1" applyAlignment="1" applyProtection="1">
      <alignment horizontal="justify" vertical="center" wrapText="1"/>
      <protection locked="0"/>
    </xf>
    <xf numFmtId="0" fontId="1" fillId="0" borderId="76" xfId="0" applyFont="1" applyBorder="1" applyAlignment="1" applyProtection="1">
      <alignment horizontal="justify" vertical="center" wrapText="1"/>
      <protection locked="0"/>
    </xf>
    <xf numFmtId="0" fontId="1" fillId="0" borderId="9" xfId="0" applyFont="1" applyBorder="1" applyAlignment="1" applyProtection="1">
      <alignment horizontal="justify" vertical="center" wrapText="1"/>
      <protection locked="0"/>
    </xf>
    <xf numFmtId="14" fontId="1" fillId="0" borderId="20" xfId="0" applyNumberFormat="1" applyFont="1" applyBorder="1" applyAlignment="1" applyProtection="1">
      <alignment horizontal="center" vertical="center" wrapText="1"/>
      <protection locked="0"/>
    </xf>
    <xf numFmtId="14" fontId="1" fillId="0" borderId="9" xfId="0" applyNumberFormat="1" applyFont="1" applyBorder="1" applyAlignment="1" applyProtection="1">
      <alignment horizontal="center" vertical="center" wrapText="1"/>
      <protection locked="0"/>
    </xf>
    <xf numFmtId="9" fontId="1" fillId="0" borderId="16" xfId="0" applyNumberFormat="1" applyFont="1" applyBorder="1" applyAlignment="1" applyProtection="1">
      <alignment horizontal="center" vertical="center" wrapText="1"/>
      <protection locked="0"/>
    </xf>
    <xf numFmtId="0" fontId="1" fillId="9" borderId="20" xfId="0" applyFont="1" applyFill="1" applyBorder="1" applyAlignment="1" applyProtection="1">
      <alignment horizontal="center" vertical="center" wrapText="1"/>
      <protection locked="0"/>
    </xf>
    <xf numFmtId="0" fontId="1" fillId="9" borderId="16" xfId="0" applyFont="1" applyFill="1" applyBorder="1" applyAlignment="1" applyProtection="1">
      <alignment horizontal="center" vertical="center" wrapText="1"/>
      <protection locked="0"/>
    </xf>
    <xf numFmtId="0" fontId="1" fillId="9" borderId="14" xfId="0" applyFont="1" applyFill="1" applyBorder="1" applyAlignment="1" applyProtection="1">
      <alignment horizontal="center" vertical="center" wrapText="1"/>
      <protection locked="0"/>
    </xf>
    <xf numFmtId="0" fontId="1" fillId="0" borderId="4" xfId="0" applyFont="1" applyBorder="1" applyAlignment="1" applyProtection="1">
      <alignment horizontal="justify" vertical="center" wrapText="1"/>
      <protection locked="0"/>
    </xf>
    <xf numFmtId="0" fontId="33" fillId="0" borderId="7" xfId="0" applyFont="1" applyBorder="1" applyAlignment="1" applyProtection="1">
      <alignment horizontal="justify" vertical="center" wrapText="1"/>
      <protection locked="0"/>
    </xf>
    <xf numFmtId="0" fontId="33" fillId="0" borderId="3" xfId="0" applyFont="1" applyBorder="1" applyAlignment="1" applyProtection="1">
      <alignment horizontal="justify" vertical="center" wrapText="1"/>
      <protection locked="0"/>
    </xf>
    <xf numFmtId="14" fontId="1" fillId="0" borderId="8" xfId="0" applyNumberFormat="1" applyFont="1" applyBorder="1" applyAlignment="1" applyProtection="1">
      <alignment horizontal="center" vertical="center" wrapText="1"/>
      <protection locked="0"/>
    </xf>
    <xf numFmtId="14" fontId="1" fillId="0" borderId="16" xfId="0" applyNumberFormat="1" applyFont="1" applyBorder="1" applyAlignment="1" applyProtection="1">
      <alignment horizontal="center" vertical="center" wrapText="1"/>
      <protection locked="0"/>
    </xf>
    <xf numFmtId="14" fontId="1" fillId="0" borderId="14" xfId="0" applyNumberFormat="1" applyFont="1" applyBorder="1" applyAlignment="1" applyProtection="1">
      <alignment horizontal="center" vertical="center" wrapText="1"/>
      <protection locked="0"/>
    </xf>
    <xf numFmtId="0" fontId="1" fillId="8" borderId="68" xfId="0" applyFont="1" applyFill="1" applyBorder="1" applyAlignment="1" applyProtection="1">
      <alignment horizontal="justify" vertical="center" wrapText="1"/>
      <protection locked="0"/>
    </xf>
    <xf numFmtId="0" fontId="33" fillId="8" borderId="74" xfId="0" applyFont="1" applyFill="1" applyBorder="1" applyAlignment="1" applyProtection="1">
      <alignment horizontal="justify" vertical="center" wrapText="1"/>
      <protection locked="0"/>
    </xf>
    <xf numFmtId="0" fontId="33" fillId="8" borderId="78" xfId="0" applyFont="1" applyFill="1" applyBorder="1" applyAlignment="1" applyProtection="1">
      <alignment horizontal="justify" vertical="center" wrapText="1"/>
      <protection locked="0"/>
    </xf>
    <xf numFmtId="0" fontId="1" fillId="0" borderId="83" xfId="0" applyFont="1" applyBorder="1" applyAlignment="1" applyProtection="1">
      <alignment horizontal="center" vertical="center" wrapText="1"/>
      <protection hidden="1"/>
    </xf>
    <xf numFmtId="0" fontId="30" fillId="7" borderId="8" xfId="0" applyFont="1" applyFill="1" applyBorder="1" applyAlignment="1" applyProtection="1">
      <alignment horizontal="justify" vertical="center" wrapText="1"/>
      <protection locked="0"/>
    </xf>
    <xf numFmtId="0" fontId="30" fillId="7" borderId="14" xfId="0" applyFont="1" applyFill="1" applyBorder="1" applyAlignment="1" applyProtection="1">
      <alignment horizontal="justify" vertical="center" wrapText="1"/>
      <protection locked="0"/>
    </xf>
    <xf numFmtId="0" fontId="21" fillId="0" borderId="42" xfId="0" applyFont="1" applyBorder="1" applyAlignment="1" applyProtection="1">
      <alignment horizontal="center" vertical="center" wrapText="1"/>
      <protection locked="0"/>
    </xf>
    <xf numFmtId="0" fontId="21" fillId="0" borderId="7" xfId="0" applyFont="1" applyBorder="1" applyAlignment="1" applyProtection="1">
      <alignment horizontal="center" vertical="center" wrapText="1"/>
      <protection locked="0"/>
    </xf>
    <xf numFmtId="0" fontId="21" fillId="0" borderId="18" xfId="0" applyFont="1" applyBorder="1" applyAlignment="1" applyProtection="1">
      <alignment horizontal="center" vertical="center" wrapText="1"/>
      <protection locked="0"/>
    </xf>
    <xf numFmtId="0" fontId="10" fillId="7" borderId="20" xfId="0" applyFont="1" applyFill="1" applyBorder="1" applyAlignment="1" applyProtection="1">
      <alignment horizontal="justify" vertical="center" wrapText="1"/>
      <protection locked="0"/>
    </xf>
    <xf numFmtId="0" fontId="10" fillId="7" borderId="16" xfId="0" applyFont="1" applyFill="1" applyBorder="1" applyAlignment="1" applyProtection="1">
      <alignment horizontal="justify" vertical="center" wrapText="1"/>
      <protection locked="0"/>
    </xf>
    <xf numFmtId="1" fontId="10" fillId="0" borderId="20" xfId="0" applyNumberFormat="1" applyFont="1" applyBorder="1" applyAlignment="1" applyProtection="1">
      <alignment horizontal="center" vertical="center" wrapText="1"/>
      <protection hidden="1"/>
    </xf>
    <xf numFmtId="0" fontId="10" fillId="0" borderId="20" xfId="0" applyFont="1" applyBorder="1" applyAlignment="1" applyProtection="1">
      <alignment horizontal="justify" vertical="center" wrapText="1"/>
      <protection locked="0"/>
    </xf>
    <xf numFmtId="0" fontId="10" fillId="0" borderId="16" xfId="0" applyFont="1" applyBorder="1" applyAlignment="1" applyProtection="1">
      <alignment horizontal="justify" vertical="center" wrapText="1"/>
      <protection locked="0"/>
    </xf>
    <xf numFmtId="0" fontId="10" fillId="0" borderId="14" xfId="0" applyFont="1" applyBorder="1" applyAlignment="1" applyProtection="1">
      <alignment horizontal="justify" vertical="center" wrapText="1"/>
      <protection locked="0"/>
    </xf>
    <xf numFmtId="0" fontId="10" fillId="0" borderId="20" xfId="0" applyFont="1" applyBorder="1" applyAlignment="1" applyProtection="1">
      <alignment horizontal="center" vertical="center" wrapText="1"/>
      <protection locked="0"/>
    </xf>
    <xf numFmtId="9" fontId="10" fillId="0" borderId="10" xfId="0" applyNumberFormat="1" applyFont="1" applyBorder="1" applyAlignment="1" applyProtection="1">
      <alignment horizontal="center" vertical="center" wrapText="1"/>
      <protection hidden="1"/>
    </xf>
    <xf numFmtId="0" fontId="10" fillId="0" borderId="72" xfId="0" applyFont="1" applyBorder="1" applyAlignment="1">
      <alignment horizontal="center" vertical="center" wrapText="1"/>
    </xf>
    <xf numFmtId="0" fontId="10" fillId="0" borderId="68" xfId="0" applyFont="1" applyBorder="1" applyAlignment="1" applyProtection="1">
      <alignment horizontal="center" vertical="center" wrapText="1"/>
      <protection locked="0"/>
    </xf>
    <xf numFmtId="0" fontId="10" fillId="0" borderId="74" xfId="0" applyFont="1" applyBorder="1" applyAlignment="1" applyProtection="1">
      <alignment horizontal="center" vertical="center" wrapText="1"/>
      <protection locked="0"/>
    </xf>
    <xf numFmtId="0" fontId="10" fillId="0" borderId="78" xfId="0" applyFont="1" applyBorder="1" applyAlignment="1" applyProtection="1">
      <alignment horizontal="center" vertical="center" wrapText="1"/>
      <protection locked="0"/>
    </xf>
    <xf numFmtId="0" fontId="10" fillId="7" borderId="9" xfId="0" applyFont="1" applyFill="1" applyBorder="1" applyAlignment="1" applyProtection="1">
      <alignment horizontal="justify" vertical="center" wrapText="1"/>
      <protection locked="0"/>
    </xf>
    <xf numFmtId="14" fontId="10" fillId="7" borderId="20" xfId="0" applyNumberFormat="1" applyFont="1" applyFill="1" applyBorder="1" applyAlignment="1" applyProtection="1">
      <alignment horizontal="center" vertical="center" wrapText="1"/>
      <protection locked="0"/>
    </xf>
    <xf numFmtId="14" fontId="10" fillId="7" borderId="9" xfId="0" applyNumberFormat="1" applyFont="1" applyFill="1" applyBorder="1" applyAlignment="1" applyProtection="1">
      <alignment horizontal="center" vertical="center" wrapText="1"/>
      <protection locked="0"/>
    </xf>
    <xf numFmtId="0" fontId="10" fillId="0" borderId="1" xfId="0" applyFont="1" applyBorder="1" applyAlignment="1" applyProtection="1">
      <alignment horizontal="left" vertical="center" wrapText="1"/>
      <protection locked="0"/>
    </xf>
    <xf numFmtId="0" fontId="9" fillId="5" borderId="50" xfId="0" applyFont="1" applyFill="1" applyBorder="1" applyAlignment="1">
      <alignment horizontal="center" vertical="center" wrapText="1"/>
    </xf>
    <xf numFmtId="0" fontId="0" fillId="0" borderId="17" xfId="0" applyBorder="1" applyAlignment="1">
      <alignment horizontal="justify" vertical="center" wrapText="1"/>
    </xf>
    <xf numFmtId="0" fontId="0" fillId="0" borderId="27" xfId="0" applyBorder="1" applyAlignment="1">
      <alignment horizontal="justify" vertical="center" wrapText="1"/>
    </xf>
    <xf numFmtId="14" fontId="0" fillId="0" borderId="20" xfId="0" applyNumberFormat="1" applyBorder="1" applyAlignment="1">
      <alignment horizontal="center" vertical="center"/>
    </xf>
    <xf numFmtId="14" fontId="0" fillId="0" borderId="16" xfId="0" applyNumberFormat="1" applyBorder="1" applyAlignment="1">
      <alignment horizontal="center" vertical="center"/>
    </xf>
    <xf numFmtId="14" fontId="0" fillId="0" borderId="14" xfId="0" applyNumberFormat="1" applyBorder="1" applyAlignment="1">
      <alignment horizontal="center" vertical="center"/>
    </xf>
    <xf numFmtId="0" fontId="0" fillId="0" borderId="81" xfId="0" applyBorder="1" applyAlignment="1">
      <alignment horizontal="justify" vertical="center" wrapText="1"/>
    </xf>
    <xf numFmtId="0" fontId="0" fillId="0" borderId="22" xfId="0" applyBorder="1" applyAlignment="1">
      <alignment horizontal="justify" vertical="center" wrapText="1"/>
    </xf>
    <xf numFmtId="0" fontId="0" fillId="0" borderId="80" xfId="0" applyBorder="1" applyAlignment="1">
      <alignment horizontal="justify" vertical="center" wrapText="1"/>
    </xf>
    <xf numFmtId="0" fontId="1" fillId="7" borderId="68" xfId="0" applyFont="1" applyFill="1" applyBorder="1" applyAlignment="1" applyProtection="1">
      <alignment horizontal="justify" vertical="center" wrapText="1"/>
      <protection locked="0"/>
    </xf>
    <xf numFmtId="0" fontId="1" fillId="7" borderId="74" xfId="0" applyFont="1" applyFill="1" applyBorder="1" applyAlignment="1" applyProtection="1">
      <alignment horizontal="justify" vertical="center" wrapText="1"/>
      <protection locked="0"/>
    </xf>
    <xf numFmtId="0" fontId="1" fillId="7" borderId="78" xfId="0" applyFont="1" applyFill="1" applyBorder="1" applyAlignment="1" applyProtection="1">
      <alignment horizontal="justify" vertical="center" wrapText="1"/>
      <protection locked="0"/>
    </xf>
    <xf numFmtId="0" fontId="0" fillId="0" borderId="1" xfId="0" applyBorder="1" applyAlignment="1">
      <alignment horizontal="justify" vertical="center" wrapText="1"/>
    </xf>
    <xf numFmtId="0" fontId="0" fillId="0" borderId="8" xfId="0" applyBorder="1" applyAlignment="1">
      <alignment horizontal="justify" vertical="center" wrapText="1"/>
    </xf>
    <xf numFmtId="0" fontId="7" fillId="0" borderId="16" xfId="0" applyFont="1" applyBorder="1" applyAlignment="1" applyProtection="1">
      <alignment horizontal="center" vertical="center" wrapText="1"/>
      <protection hidden="1"/>
    </xf>
    <xf numFmtId="0" fontId="35" fillId="0" borderId="70" xfId="3" applyFont="1" applyBorder="1" applyAlignment="1" applyProtection="1">
      <alignment horizontal="justify" vertical="center" wrapText="1"/>
      <protection locked="0"/>
    </xf>
    <xf numFmtId="0" fontId="35" fillId="0" borderId="27" xfId="3" applyFont="1" applyBorder="1" applyAlignment="1" applyProtection="1">
      <alignment horizontal="justify" vertical="center" wrapText="1"/>
      <protection locked="0"/>
    </xf>
    <xf numFmtId="14" fontId="39" fillId="0" borderId="8" xfId="0" applyNumberFormat="1" applyFont="1" applyBorder="1" applyAlignment="1" applyProtection="1">
      <alignment horizontal="right" vertical="center" wrapText="1"/>
      <protection locked="0"/>
    </xf>
    <xf numFmtId="0" fontId="39" fillId="0" borderId="9" xfId="0" applyFont="1" applyBorder="1" applyAlignment="1" applyProtection="1">
      <alignment horizontal="right" vertical="center" wrapText="1"/>
      <protection locked="0"/>
    </xf>
    <xf numFmtId="14" fontId="1" fillId="7" borderId="1" xfId="0" applyNumberFormat="1" applyFont="1" applyFill="1" applyBorder="1" applyAlignment="1" applyProtection="1">
      <alignment horizontal="center" vertical="center" wrapText="1"/>
      <protection locked="0"/>
    </xf>
    <xf numFmtId="0" fontId="1" fillId="7" borderId="11" xfId="0" applyFont="1" applyFill="1" applyBorder="1" applyAlignment="1" applyProtection="1">
      <alignment horizontal="center" vertical="center" wrapText="1"/>
      <protection locked="0"/>
    </xf>
    <xf numFmtId="14" fontId="1" fillId="7" borderId="1" xfId="0" applyNumberFormat="1" applyFont="1" applyFill="1" applyBorder="1" applyAlignment="1" applyProtection="1">
      <alignment horizontal="justify" vertical="center" wrapText="1"/>
      <protection locked="0"/>
    </xf>
    <xf numFmtId="0" fontId="11" fillId="24" borderId="0" xfId="0" applyFont="1" applyFill="1" applyAlignment="1">
      <alignment horizontal="center" vertical="center" wrapText="1"/>
    </xf>
    <xf numFmtId="0" fontId="21" fillId="0" borderId="0" xfId="0" applyFont="1" applyAlignment="1">
      <alignment horizontal="center" vertical="center" wrapText="1"/>
    </xf>
    <xf numFmtId="0" fontId="11" fillId="0" borderId="0" xfId="0" applyFont="1" applyAlignment="1">
      <alignment horizontal="center" vertical="center" wrapText="1"/>
    </xf>
    <xf numFmtId="0" fontId="12" fillId="3" borderId="21" xfId="0" applyFont="1" applyFill="1" applyBorder="1" applyAlignment="1">
      <alignment horizontal="left"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9" borderId="0" xfId="0" applyFont="1" applyFill="1" applyAlignment="1">
      <alignment horizontal="center" vertical="center" wrapText="1"/>
    </xf>
    <xf numFmtId="0" fontId="14" fillId="0" borderId="59" xfId="0" applyFont="1" applyBorder="1" applyAlignment="1">
      <alignment horizontal="center" vertical="center" wrapText="1"/>
    </xf>
    <xf numFmtId="0" fontId="11" fillId="27" borderId="0" xfId="0" applyFont="1" applyFill="1" applyAlignment="1">
      <alignment horizontal="center" vertical="center" wrapText="1"/>
    </xf>
    <xf numFmtId="0" fontId="4" fillId="0" borderId="0" xfId="0" applyFont="1" applyAlignment="1">
      <alignment horizontal="center" vertical="center" wrapText="1"/>
    </xf>
    <xf numFmtId="0" fontId="11" fillId="0" borderId="25" xfId="0" applyFont="1" applyBorder="1" applyAlignment="1">
      <alignment horizontal="center" vertical="center" wrapText="1"/>
    </xf>
    <xf numFmtId="0" fontId="11" fillId="24" borderId="1" xfId="0" applyFont="1" applyFill="1" applyBorder="1" applyAlignment="1">
      <alignment horizontal="center" vertical="center" wrapText="1"/>
    </xf>
    <xf numFmtId="0" fontId="13" fillId="17" borderId="34" xfId="0" applyFont="1" applyFill="1" applyBorder="1" applyAlignment="1">
      <alignment horizontal="center" vertical="center" wrapText="1"/>
    </xf>
    <xf numFmtId="0" fontId="13" fillId="17" borderId="30" xfId="0" applyFont="1" applyFill="1" applyBorder="1" applyAlignment="1">
      <alignment horizontal="center" vertical="center" wrapText="1"/>
    </xf>
    <xf numFmtId="0" fontId="13" fillId="16" borderId="39" xfId="0" applyFont="1" applyFill="1" applyBorder="1" applyAlignment="1">
      <alignment horizontal="center" vertical="center" wrapText="1"/>
    </xf>
    <xf numFmtId="0" fontId="13" fillId="16" borderId="0" xfId="0" applyFont="1" applyFill="1" applyAlignment="1">
      <alignment horizontal="center" vertical="center" wrapText="1"/>
    </xf>
    <xf numFmtId="0" fontId="14" fillId="27" borderId="8" xfId="0" applyFont="1" applyFill="1" applyBorder="1" applyAlignment="1">
      <alignment horizontal="center" vertical="center" wrapText="1"/>
    </xf>
    <xf numFmtId="0" fontId="14" fillId="27" borderId="16" xfId="0" applyFont="1" applyFill="1" applyBorder="1" applyAlignment="1">
      <alignment horizontal="center" vertical="center" wrapText="1"/>
    </xf>
    <xf numFmtId="0" fontId="14" fillId="27" borderId="7" xfId="0" applyFont="1" applyFill="1" applyBorder="1" applyAlignment="1">
      <alignment horizontal="center" vertical="center" wrapText="1"/>
    </xf>
    <xf numFmtId="0" fontId="14" fillId="27" borderId="1" xfId="0" applyFont="1" applyFill="1" applyBorder="1" applyAlignment="1">
      <alignment horizontal="justify" vertical="center" wrapText="1"/>
    </xf>
    <xf numFmtId="0" fontId="11" fillId="19" borderId="0" xfId="0" applyFont="1" applyFill="1" applyAlignment="1">
      <alignment horizontal="center" vertical="center" wrapText="1"/>
    </xf>
    <xf numFmtId="0" fontId="13" fillId="18" borderId="34" xfId="0" applyFont="1" applyFill="1" applyBorder="1" applyAlignment="1">
      <alignment horizontal="center" vertical="center" wrapText="1"/>
    </xf>
    <xf numFmtId="0" fontId="13" fillId="18" borderId="31" xfId="0" applyFont="1" applyFill="1" applyBorder="1" applyAlignment="1">
      <alignment horizontal="center" vertical="center" wrapText="1"/>
    </xf>
    <xf numFmtId="0" fontId="13" fillId="18" borderId="30" xfId="0" applyFont="1" applyFill="1" applyBorder="1" applyAlignment="1">
      <alignment horizontal="center" vertical="center" wrapText="1"/>
    </xf>
    <xf numFmtId="0" fontId="13" fillId="17" borderId="31" xfId="0" applyFont="1" applyFill="1" applyBorder="1" applyAlignment="1">
      <alignment horizontal="center" vertical="center" wrapText="1"/>
    </xf>
    <xf numFmtId="0" fontId="14" fillId="18" borderId="34" xfId="0" applyFont="1" applyFill="1" applyBorder="1" applyAlignment="1">
      <alignment horizontal="justify" vertical="center" wrapText="1"/>
    </xf>
    <xf numFmtId="0" fontId="14" fillId="18" borderId="31" xfId="0" applyFont="1" applyFill="1" applyBorder="1" applyAlignment="1">
      <alignment horizontal="justify" vertical="center" wrapText="1"/>
    </xf>
    <xf numFmtId="0" fontId="14" fillId="18" borderId="30" xfId="0" applyFont="1" applyFill="1" applyBorder="1" applyAlignment="1">
      <alignment horizontal="justify" vertical="center" wrapText="1"/>
    </xf>
    <xf numFmtId="0" fontId="28" fillId="0" borderId="1" xfId="0" applyFont="1" applyBorder="1" applyAlignment="1">
      <alignment horizontal="center" vertical="center" wrapText="1"/>
    </xf>
    <xf numFmtId="0" fontId="12" fillId="0" borderId="0" xfId="0" applyFont="1" applyAlignment="1">
      <alignment horizontal="center" vertical="center" wrapText="1"/>
    </xf>
  </cellXfs>
  <cellStyles count="4">
    <cellStyle name="Millares" xfId="2" builtinId="3"/>
    <cellStyle name="Normal" xfId="0" builtinId="0"/>
    <cellStyle name="Normal 2" xfId="3" xr:uid="{00000000-0005-0000-0000-000002000000}"/>
    <cellStyle name="Porcentaje" xfId="1" builtinId="5"/>
  </cellStyles>
  <dxfs count="495">
    <dxf>
      <fill>
        <patternFill>
          <bgColor theme="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indexed="11"/>
        </patternFill>
      </fill>
    </dxf>
    <dxf>
      <fill>
        <patternFill>
          <bgColor indexed="13"/>
        </patternFill>
      </fill>
    </dxf>
    <dxf>
      <fill>
        <patternFill>
          <bgColor indexed="51"/>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rgb="FF00B050"/>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theme="0"/>
        </patternFill>
      </fill>
    </dxf>
    <dxf>
      <fill>
        <patternFill>
          <bgColor theme="0" tint="-0.34998626667073579"/>
        </patternFill>
      </fill>
    </dxf>
    <dxf>
      <fill>
        <patternFill>
          <bgColor theme="0"/>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00B050"/>
        </patternFill>
      </fill>
    </dxf>
    <dxf>
      <fill>
        <patternFill>
          <bgColor theme="0" tint="-0.34998626667073579"/>
        </patternFill>
      </fill>
    </dxf>
    <dxf>
      <fill>
        <patternFill>
          <bgColor theme="6"/>
        </patternFill>
      </fill>
    </dxf>
    <dxf>
      <fill>
        <patternFill>
          <bgColor theme="9"/>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theme="0" tint="-0.34998626667073579"/>
        </patternFill>
      </fill>
    </dxf>
    <dxf>
      <fill>
        <patternFill>
          <bgColor theme="6"/>
        </patternFill>
      </fill>
    </dxf>
    <dxf>
      <fill>
        <patternFill>
          <bgColor theme="9"/>
        </patternFill>
      </fill>
    </dxf>
    <dxf>
      <fill>
        <patternFill>
          <bgColor rgb="FF00B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C000"/>
        </patternFill>
      </fill>
    </dxf>
    <dxf>
      <fill>
        <patternFill>
          <bgColor rgb="FFFFFF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theme="0"/>
        </patternFill>
      </fill>
    </dxf>
    <dxf>
      <fill>
        <patternFill>
          <bgColor theme="0" tint="-0.3499862666707357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00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s>
  <tableStyles count="1" defaultTableStyle="TableStyleMedium2" defaultPivotStyle="PivotStyleLight16">
    <tableStyle name="MySqlDefault" pivot="0" table="0" count="0" xr9:uid="{00000000-0011-0000-FFFF-FFFF00000000}"/>
  </tableStyles>
  <colors>
    <mruColors>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3.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externalLink" Target="externalLinks/externalLink12.xml"/><Relationship Id="rId38" Type="http://schemas.openxmlformats.org/officeDocument/2006/relationships/externalLink" Target="externalLinks/externalLink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37" Type="http://schemas.openxmlformats.org/officeDocument/2006/relationships/externalLink" Target="externalLinks/externalLink16.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externalLink" Target="externalLinks/externalLink1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4" Type="http://schemas.microsoft.com/office/2017/10/relationships/person" Target="NUL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externalLink" Target="externalLinks/externalLink14.xml"/></Relationships>
</file>

<file path=xl/diagrams/_rels/data1.xml.rels><?xml version="1.0" encoding="UTF-8" standalone="yes"?>
<Relationships xmlns="http://schemas.openxmlformats.org/package/2006/relationships"><Relationship Id="rId8" Type="http://schemas.openxmlformats.org/officeDocument/2006/relationships/hyperlink" Target="#PI!A1"/><Relationship Id="rId3" Type="http://schemas.openxmlformats.org/officeDocument/2006/relationships/hyperlink" Target="#BS!A1"/><Relationship Id="rId7" Type="http://schemas.openxmlformats.org/officeDocument/2006/relationships/hyperlink" Target="#TI!A1"/><Relationship Id="rId2" Type="http://schemas.openxmlformats.org/officeDocument/2006/relationships/hyperlink" Target="#TH!A1"/><Relationship Id="rId1" Type="http://schemas.openxmlformats.org/officeDocument/2006/relationships/hyperlink" Target="#RF!A1"/><Relationship Id="rId6" Type="http://schemas.openxmlformats.org/officeDocument/2006/relationships/hyperlink" Target="#GD!A1"/><Relationship Id="rId5" Type="http://schemas.openxmlformats.org/officeDocument/2006/relationships/hyperlink" Target="#GJ!A1"/><Relationship Id="rId4" Type="http://schemas.openxmlformats.org/officeDocument/2006/relationships/hyperlink" Target="#GR!A1"/></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B9C32B05-62EA-407A-B21C-2310C7945705}" type="doc">
      <dgm:prSet loTypeId="urn:microsoft.com/office/officeart/2005/8/layout/default" loCatId="list" qsTypeId="urn:microsoft.com/office/officeart/2005/8/quickstyle/simple4" qsCatId="simple" csTypeId="urn:microsoft.com/office/officeart/2005/8/colors/accent1_2" csCatId="accent1" phldr="1"/>
      <dgm:spPr/>
      <dgm:t>
        <a:bodyPr/>
        <a:lstStyle/>
        <a:p>
          <a:endParaRPr lang="en-US"/>
        </a:p>
      </dgm:t>
    </dgm:pt>
    <dgm:pt modelId="{B0E84694-5699-4A80-9A9A-01E480071D01}">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s-CO" sz="1050" b="1" kern="1200">
              <a:solidFill>
                <a:sysClr val="windowText" lastClr="000000"/>
              </a:solidFill>
              <a:latin typeface="Calibri" panose="020F0502020204030204"/>
              <a:ea typeface="+mn-ea"/>
              <a:cs typeface="+mn-cs"/>
            </a:rPr>
            <a:t>GESTIÓN DE LOS RECURSOS FINANCIEROS - RF</a:t>
          </a:r>
        </a:p>
      </dgm:t>
      <dgm:extLst>
        <a:ext uri="{E40237B7-FDA0-4F09-8148-C483321AD2D9}">
          <dgm14:cNvPr xmlns:dgm14="http://schemas.microsoft.com/office/drawing/2010/diagram" id="0" name="">
            <a:hlinkClick xmlns:r="http://schemas.openxmlformats.org/officeDocument/2006/relationships" r:id="rId1"/>
          </dgm14:cNvPr>
        </a:ext>
      </dgm:extLst>
    </dgm:pt>
    <dgm:pt modelId="{797AF3E1-0629-4582-A1E9-515857BD63AB}" type="parTrans" cxnId="{10944883-C760-42AD-8418-29470A0E6CB1}">
      <dgm:prSet/>
      <dgm:spPr/>
      <dgm:t>
        <a:bodyPr/>
        <a:lstStyle/>
        <a:p>
          <a:endParaRPr lang="es-CO" sz="1050" b="0"/>
        </a:p>
      </dgm:t>
    </dgm:pt>
    <dgm:pt modelId="{24A50C84-C231-4626-9C96-EB1B724AA4D5}" type="sibTrans" cxnId="{10944883-C760-42AD-8418-29470A0E6CB1}">
      <dgm:prSet/>
      <dgm:spPr/>
      <dgm:t>
        <a:bodyPr/>
        <a:lstStyle/>
        <a:p>
          <a:endParaRPr lang="es-CO" sz="1050" b="0"/>
        </a:p>
      </dgm:t>
    </dgm:pt>
    <dgm:pt modelId="{B02F18E0-1723-4A12-94FF-AB79C222980E}">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a:buFont typeface="Times New Roman" panose="02020603050405020304" pitchFamily="18" charset="0"/>
            <a:buNone/>
          </a:pPr>
          <a:r>
            <a:rPr lang="en-US" sz="1050" b="1">
              <a:solidFill>
                <a:sysClr val="windowText" lastClr="000000"/>
              </a:solidFill>
            </a:rPr>
            <a:t>GESTIÓN DEL TALENTO HUMANO - TH</a:t>
          </a:r>
        </a:p>
      </dgm:t>
      <dgm:extLst>
        <a:ext uri="{E40237B7-FDA0-4F09-8148-C483321AD2D9}">
          <dgm14:cNvPr xmlns:dgm14="http://schemas.microsoft.com/office/drawing/2010/diagram" id="0" name="">
            <a:hlinkClick xmlns:r="http://schemas.openxmlformats.org/officeDocument/2006/relationships" r:id="rId2"/>
          </dgm14:cNvPr>
        </a:ext>
      </dgm:extLst>
    </dgm:pt>
    <dgm:pt modelId="{D18C0771-9082-4AF8-8217-F59EE0B83A73}" type="parTrans" cxnId="{278B56BD-78BC-4B76-A6C6-C12657C5452B}">
      <dgm:prSet/>
      <dgm:spPr/>
      <dgm:t>
        <a:bodyPr/>
        <a:lstStyle/>
        <a:p>
          <a:endParaRPr lang="es-CO" sz="1050" b="0"/>
        </a:p>
      </dgm:t>
    </dgm:pt>
    <dgm:pt modelId="{F377EB1A-190A-4139-B866-A79C0225F415}" type="sibTrans" cxnId="{278B56BD-78BC-4B76-A6C6-C12657C5452B}">
      <dgm:prSet/>
      <dgm:spPr/>
      <dgm:t>
        <a:bodyPr/>
        <a:lstStyle/>
        <a:p>
          <a:endParaRPr lang="es-CO" sz="1050" b="0"/>
        </a:p>
      </dgm:t>
    </dgm:pt>
    <dgm:pt modelId="{3DDF09AC-8391-4790-A964-DEB9387D561D}">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ADQUISICIÓN DE BIENES Y SERVICIOS - BS</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3"/>
          </dgm14:cNvPr>
        </a:ext>
      </dgm:extLst>
    </dgm:pt>
    <dgm:pt modelId="{503B7E14-39AC-46D2-84B8-D8CA26F81214}" type="parTrans" cxnId="{60216C80-A899-43DB-A706-779D93BDE8A4}">
      <dgm:prSet/>
      <dgm:spPr/>
      <dgm:t>
        <a:bodyPr/>
        <a:lstStyle/>
        <a:p>
          <a:endParaRPr lang="es-CO" sz="1050" b="0"/>
        </a:p>
      </dgm:t>
    </dgm:pt>
    <dgm:pt modelId="{672E9A28-7947-4CE1-85CE-545B8D8454BD}" type="sibTrans" cxnId="{60216C80-A899-43DB-A706-779D93BDE8A4}">
      <dgm:prSet/>
      <dgm:spPr/>
      <dgm:t>
        <a:bodyPr/>
        <a:lstStyle/>
        <a:p>
          <a:endParaRPr lang="es-CO" sz="1050" b="0"/>
        </a:p>
      </dgm:t>
    </dgm:pt>
    <dgm:pt modelId="{7F372734-E208-494E-A7CF-822FC2D12BAC}">
      <dgm:prSet custT="1"/>
      <dgm:spPr>
        <a:solidFill>
          <a:schemeClr val="bg1"/>
        </a:solidFill>
        <a:ln w="28575">
          <a:solidFill>
            <a:schemeClr val="accent2">
              <a:lumMod val="75000"/>
            </a:schemeClr>
          </a:solidFill>
        </a:ln>
      </dgm:spPr>
      <dgm:t>
        <a:bodyPr/>
        <a:lstStyle/>
        <a:p>
          <a:pPr>
            <a:buFont typeface="Times New Roman" panose="02020603050405020304" pitchFamily="18" charset="0"/>
            <a:buNone/>
          </a:pPr>
          <a:r>
            <a:rPr lang="en-US" sz="1050" b="1">
              <a:solidFill>
                <a:sysClr val="windowText" lastClr="000000"/>
              </a:solidFill>
            </a:rPr>
            <a:t>GESTIÓN DE LOS RECURSOS FÍSICOS - GR</a:t>
          </a:r>
          <a:endParaRPr lang="es-CO" sz="1050" b="1">
            <a:solidFill>
              <a:sysClr val="windowText" lastClr="000000"/>
            </a:solidFill>
          </a:endParaRPr>
        </a:p>
      </dgm:t>
      <dgm:extLst>
        <a:ext uri="{E40237B7-FDA0-4F09-8148-C483321AD2D9}">
          <dgm14:cNvPr xmlns:dgm14="http://schemas.microsoft.com/office/drawing/2010/diagram" id="0" name="">
            <a:hlinkClick xmlns:r="http://schemas.openxmlformats.org/officeDocument/2006/relationships" r:id="rId4"/>
          </dgm14:cNvPr>
        </a:ext>
      </dgm:extLst>
    </dgm:pt>
    <dgm:pt modelId="{BC034210-1FA6-4C0F-9033-5F5E869D5B8A}" type="parTrans" cxnId="{44965BFA-AD54-45FF-A504-C78EAFA2DB62}">
      <dgm:prSet/>
      <dgm:spPr/>
      <dgm:t>
        <a:bodyPr/>
        <a:lstStyle/>
        <a:p>
          <a:endParaRPr lang="es-CO" sz="1050" b="0"/>
        </a:p>
      </dgm:t>
    </dgm:pt>
    <dgm:pt modelId="{422706B6-2A40-47E4-BDC6-79727536BE4A}" type="sibTrans" cxnId="{44965BFA-AD54-45FF-A504-C78EAFA2DB62}">
      <dgm:prSet/>
      <dgm:spPr/>
      <dgm:t>
        <a:bodyPr/>
        <a:lstStyle/>
        <a:p>
          <a:endParaRPr lang="es-CO" sz="1050" b="0"/>
        </a:p>
      </dgm:t>
    </dgm:pt>
    <dgm:pt modelId="{1B4D0F28-0698-4280-825C-9EF36A36902A}">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GESTIÓN JURÍDICA - GJ</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5"/>
          </dgm14:cNvPr>
        </a:ext>
      </dgm:extLst>
    </dgm:pt>
    <dgm:pt modelId="{17F6A804-9817-42C6-BA5F-D1BD9F06A8C9}" type="parTrans" cxnId="{613EC8F0-6291-4CD7-AB40-46BF0E5168B6}">
      <dgm:prSet/>
      <dgm:spPr/>
      <dgm:t>
        <a:bodyPr/>
        <a:lstStyle/>
        <a:p>
          <a:endParaRPr lang="es-CO" sz="1050" b="0"/>
        </a:p>
      </dgm:t>
    </dgm:pt>
    <dgm:pt modelId="{F6AC9399-2E45-4E2E-A5BB-78DC7CAE918B}" type="sibTrans" cxnId="{613EC8F0-6291-4CD7-AB40-46BF0E5168B6}">
      <dgm:prSet/>
      <dgm:spPr/>
      <dgm:t>
        <a:bodyPr/>
        <a:lstStyle/>
        <a:p>
          <a:endParaRPr lang="es-CO" sz="1050" b="0"/>
        </a:p>
      </dgm:t>
    </dgm:pt>
    <dgm:pt modelId="{2AEC7186-1C00-4C28-93B2-24891B830472}">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a:buFont typeface="Times New Roman" panose="02020603050405020304" pitchFamily="18" charset="0"/>
            <a:buNone/>
          </a:pPr>
          <a:r>
            <a:rPr lang="en-US" sz="1050" b="1" kern="1200">
              <a:solidFill>
                <a:sysClr val="windowText" lastClr="000000"/>
              </a:solidFill>
            </a:rPr>
            <a:t>GESTIÓN </a:t>
          </a:r>
          <a:r>
            <a:rPr lang="en-US" sz="1050" b="1" kern="1200">
              <a:solidFill>
                <a:sysClr val="windowText" lastClr="000000"/>
              </a:solidFill>
              <a:latin typeface="Calibri" panose="020F0502020204030204"/>
              <a:ea typeface="+mn-ea"/>
              <a:cs typeface="+mn-cs"/>
            </a:rPr>
            <a:t>DOCUMENTAL - GD</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6"/>
          </dgm14:cNvPr>
        </a:ext>
      </dgm:extLst>
    </dgm:pt>
    <dgm:pt modelId="{02596597-8DF7-47EB-8E8F-FBE9B6038806}" type="parTrans" cxnId="{C782C332-F094-4E1C-B3D0-732419638A15}">
      <dgm:prSet/>
      <dgm:spPr/>
      <dgm:t>
        <a:bodyPr/>
        <a:lstStyle/>
        <a:p>
          <a:endParaRPr lang="es-CO" sz="1050" b="0"/>
        </a:p>
      </dgm:t>
    </dgm:pt>
    <dgm:pt modelId="{A5139B40-54EE-45B5-89B9-2C1BC0D63F1D}" type="sibTrans" cxnId="{C782C332-F094-4E1C-B3D0-732419638A15}">
      <dgm:prSet/>
      <dgm:spPr/>
      <dgm:t>
        <a:bodyPr/>
        <a:lstStyle/>
        <a:p>
          <a:endParaRPr lang="es-CO" sz="1050" b="0"/>
        </a:p>
      </dgm:t>
    </dgm:pt>
    <dgm:pt modelId="{2EDFE162-F0BF-4C2E-B37E-FA7335ADC5C7}">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GESTIÓN DE TECNOLOGÍA DE LA INFORMACIÓN - TI</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7"/>
          </dgm14:cNvPr>
        </a:ext>
      </dgm:extLst>
    </dgm:pt>
    <dgm:pt modelId="{440B96F2-7352-4E34-86CD-EB69DAE8BD26}" type="parTrans" cxnId="{25BC0714-4732-413A-B78F-2C8FCB07ADB7}">
      <dgm:prSet/>
      <dgm:spPr/>
      <dgm:t>
        <a:bodyPr/>
        <a:lstStyle/>
        <a:p>
          <a:endParaRPr lang="es-CO" sz="1050" b="0"/>
        </a:p>
      </dgm:t>
    </dgm:pt>
    <dgm:pt modelId="{7A1547F3-8EE7-42AB-95A9-AF49402DFB10}" type="sibTrans" cxnId="{25BC0714-4732-413A-B78F-2C8FCB07ADB7}">
      <dgm:prSet/>
      <dgm:spPr/>
      <dgm:t>
        <a:bodyPr/>
        <a:lstStyle/>
        <a:p>
          <a:endParaRPr lang="es-CO" sz="1050" b="0"/>
        </a:p>
      </dgm:t>
    </dgm:pt>
    <dgm:pt modelId="{FA5C4A71-70C3-4498-87FA-BFED56B87C6C}">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RELACIONES CON PARTES INTERESADAS - PI</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8"/>
          </dgm14:cNvPr>
        </a:ext>
      </dgm:extLst>
    </dgm:pt>
    <dgm:pt modelId="{9EA986F4-8B92-492B-8A01-F0535B6C8843}" type="parTrans" cxnId="{8F3C84E4-AAE2-4003-BFB6-99FCC11E21AD}">
      <dgm:prSet/>
      <dgm:spPr/>
      <dgm:t>
        <a:bodyPr/>
        <a:lstStyle/>
        <a:p>
          <a:endParaRPr lang="es-CO" sz="1050" b="0"/>
        </a:p>
      </dgm:t>
    </dgm:pt>
    <dgm:pt modelId="{1FDB34EE-F103-4A98-9F67-01C67ABAD30A}" type="sibTrans" cxnId="{8F3C84E4-AAE2-4003-BFB6-99FCC11E21AD}">
      <dgm:prSet/>
      <dgm:spPr/>
      <dgm:t>
        <a:bodyPr/>
        <a:lstStyle/>
        <a:p>
          <a:endParaRPr lang="es-CO" sz="1050" b="0"/>
        </a:p>
      </dgm:t>
    </dgm:pt>
    <dgm:pt modelId="{8CC69EF8-B830-49B1-8062-96994DAE4B18}" type="pres">
      <dgm:prSet presAssocID="{B9C32B05-62EA-407A-B21C-2310C7945705}" presName="diagram" presStyleCnt="0">
        <dgm:presLayoutVars>
          <dgm:dir/>
          <dgm:resizeHandles val="exact"/>
        </dgm:presLayoutVars>
      </dgm:prSet>
      <dgm:spPr/>
    </dgm:pt>
    <dgm:pt modelId="{A8A72E93-2B23-4172-A65D-1459FB288889}" type="pres">
      <dgm:prSet presAssocID="{B0E84694-5699-4A80-9A9A-01E480071D01}" presName="node" presStyleLbl="node1" presStyleIdx="0" presStyleCnt="8">
        <dgm:presLayoutVars>
          <dgm:bulletEnabled val="1"/>
        </dgm:presLayoutVars>
      </dgm:prSet>
      <dgm:spPr>
        <a:xfrm>
          <a:off x="570974" y="505"/>
          <a:ext cx="1167219" cy="700331"/>
        </a:xfrm>
        <a:prstGeom prst="rect">
          <a:avLst/>
        </a:prstGeom>
      </dgm:spPr>
    </dgm:pt>
    <dgm:pt modelId="{9C9E9335-9EC6-4E72-8A9B-850F858B1602}" type="pres">
      <dgm:prSet presAssocID="{24A50C84-C231-4626-9C96-EB1B724AA4D5}" presName="sibTrans" presStyleCnt="0"/>
      <dgm:spPr/>
    </dgm:pt>
    <dgm:pt modelId="{D786DA8E-0D07-4B97-9779-91EEAD000234}" type="pres">
      <dgm:prSet presAssocID="{B02F18E0-1723-4A12-94FF-AB79C222980E}" presName="node" presStyleLbl="node1" presStyleIdx="1" presStyleCnt="8">
        <dgm:presLayoutVars>
          <dgm:bulletEnabled val="1"/>
        </dgm:presLayoutVars>
      </dgm:prSet>
      <dgm:spPr>
        <a:xfrm>
          <a:off x="1854915" y="505"/>
          <a:ext cx="1167219" cy="700331"/>
        </a:xfrm>
        <a:prstGeom prst="rect">
          <a:avLst/>
        </a:prstGeom>
      </dgm:spPr>
    </dgm:pt>
    <dgm:pt modelId="{C624F3BC-6D19-4A37-AD81-5472042B9029}" type="pres">
      <dgm:prSet presAssocID="{F377EB1A-190A-4139-B866-A79C0225F415}" presName="sibTrans" presStyleCnt="0"/>
      <dgm:spPr/>
    </dgm:pt>
    <dgm:pt modelId="{2D9C8F70-C6E8-44D0-9F62-7F06194893AD}" type="pres">
      <dgm:prSet presAssocID="{3DDF09AC-8391-4790-A964-DEB9387D561D}" presName="node" presStyleLbl="node1" presStyleIdx="2" presStyleCnt="8">
        <dgm:presLayoutVars>
          <dgm:bulletEnabled val="1"/>
        </dgm:presLayoutVars>
      </dgm:prSet>
      <dgm:spPr>
        <a:xfrm>
          <a:off x="3138856" y="505"/>
          <a:ext cx="1167219" cy="700331"/>
        </a:xfrm>
        <a:prstGeom prst="rect">
          <a:avLst/>
        </a:prstGeom>
      </dgm:spPr>
    </dgm:pt>
    <dgm:pt modelId="{F727A134-D3CD-49FA-A044-DB33056519CB}" type="pres">
      <dgm:prSet presAssocID="{672E9A28-7947-4CE1-85CE-545B8D8454BD}" presName="sibTrans" presStyleCnt="0"/>
      <dgm:spPr/>
    </dgm:pt>
    <dgm:pt modelId="{9008C169-3802-4E11-83CE-A29E45CABBDF}" type="pres">
      <dgm:prSet presAssocID="{7F372734-E208-494E-A7CF-822FC2D12BAC}" presName="node" presStyleLbl="node1" presStyleIdx="3" presStyleCnt="8">
        <dgm:presLayoutVars>
          <dgm:bulletEnabled val="1"/>
        </dgm:presLayoutVars>
      </dgm:prSet>
      <dgm:spPr/>
    </dgm:pt>
    <dgm:pt modelId="{06F63C85-AE16-4144-8EA6-EC53A3BCD47D}" type="pres">
      <dgm:prSet presAssocID="{422706B6-2A40-47E4-BDC6-79727536BE4A}" presName="sibTrans" presStyleCnt="0"/>
      <dgm:spPr/>
    </dgm:pt>
    <dgm:pt modelId="{4D182AB6-EF55-40AC-8C7C-D09EF48BAC14}" type="pres">
      <dgm:prSet presAssocID="{1B4D0F28-0698-4280-825C-9EF36A36902A}" presName="node" presStyleLbl="node1" presStyleIdx="4" presStyleCnt="8" custLinFactNeighborX="2448" custLinFactNeighborY="40802">
        <dgm:presLayoutVars>
          <dgm:bulletEnabled val="1"/>
        </dgm:presLayoutVars>
      </dgm:prSet>
      <dgm:spPr>
        <a:xfrm>
          <a:off x="599548" y="818064"/>
          <a:ext cx="1167219" cy="700331"/>
        </a:xfrm>
        <a:prstGeom prst="rect">
          <a:avLst/>
        </a:prstGeom>
      </dgm:spPr>
    </dgm:pt>
    <dgm:pt modelId="{04253D41-0B4B-4837-A0E8-019FC4C11198}" type="pres">
      <dgm:prSet presAssocID="{F6AC9399-2E45-4E2E-A5BB-78DC7CAE918B}" presName="sibTrans" presStyleCnt="0"/>
      <dgm:spPr/>
    </dgm:pt>
    <dgm:pt modelId="{E484F031-588C-4D3C-B42E-4FC31233B83A}" type="pres">
      <dgm:prSet presAssocID="{2AEC7186-1C00-4C28-93B2-24891B830472}" presName="node" presStyleLbl="node1" presStyleIdx="5" presStyleCnt="8">
        <dgm:presLayoutVars>
          <dgm:bulletEnabled val="1"/>
        </dgm:presLayoutVars>
      </dgm:prSet>
      <dgm:spPr>
        <a:xfrm>
          <a:off x="1854915" y="817558"/>
          <a:ext cx="1167219" cy="700331"/>
        </a:xfrm>
        <a:prstGeom prst="rect">
          <a:avLst/>
        </a:prstGeom>
      </dgm:spPr>
    </dgm:pt>
    <dgm:pt modelId="{B6F4D3AA-B8F1-407E-A93F-4E247E71FE9A}" type="pres">
      <dgm:prSet presAssocID="{A5139B40-54EE-45B5-89B9-2C1BC0D63F1D}" presName="sibTrans" presStyleCnt="0"/>
      <dgm:spPr/>
    </dgm:pt>
    <dgm:pt modelId="{6A6E50EE-50A6-4E3D-B932-FC32CF3827D3}" type="pres">
      <dgm:prSet presAssocID="{2EDFE162-F0BF-4C2E-B37E-FA7335ADC5C7}" presName="node" presStyleLbl="node1" presStyleIdx="6" presStyleCnt="8">
        <dgm:presLayoutVars>
          <dgm:bulletEnabled val="1"/>
        </dgm:presLayoutVars>
      </dgm:prSet>
      <dgm:spPr>
        <a:xfrm>
          <a:off x="3138856" y="817558"/>
          <a:ext cx="1167219" cy="700331"/>
        </a:xfrm>
        <a:prstGeom prst="rect">
          <a:avLst/>
        </a:prstGeom>
      </dgm:spPr>
    </dgm:pt>
    <dgm:pt modelId="{3A2205AA-1E05-46FD-B80F-8E97982E2FAD}" type="pres">
      <dgm:prSet presAssocID="{7A1547F3-8EE7-42AB-95A9-AF49402DFB10}" presName="sibTrans" presStyleCnt="0"/>
      <dgm:spPr/>
    </dgm:pt>
    <dgm:pt modelId="{E2DC3E0C-A058-4479-B756-3F64EBD61A52}" type="pres">
      <dgm:prSet presAssocID="{FA5C4A71-70C3-4498-87FA-BFED56B87C6C}" presName="node" presStyleLbl="node1" presStyleIdx="7" presStyleCnt="8">
        <dgm:presLayoutVars>
          <dgm:bulletEnabled val="1"/>
        </dgm:presLayoutVars>
      </dgm:prSet>
      <dgm:spPr>
        <a:xfrm>
          <a:off x="4422798" y="817558"/>
          <a:ext cx="1167219" cy="700331"/>
        </a:xfrm>
        <a:prstGeom prst="rect">
          <a:avLst/>
        </a:prstGeom>
      </dgm:spPr>
    </dgm:pt>
  </dgm:ptLst>
  <dgm:cxnLst>
    <dgm:cxn modelId="{9CE3E40D-26E0-4610-8F89-C97309464823}" type="presOf" srcId="{1B4D0F28-0698-4280-825C-9EF36A36902A}" destId="{4D182AB6-EF55-40AC-8C7C-D09EF48BAC14}" srcOrd="0" destOrd="0" presId="urn:microsoft.com/office/officeart/2005/8/layout/default"/>
    <dgm:cxn modelId="{25BC0714-4732-413A-B78F-2C8FCB07ADB7}" srcId="{B9C32B05-62EA-407A-B21C-2310C7945705}" destId="{2EDFE162-F0BF-4C2E-B37E-FA7335ADC5C7}" srcOrd="6" destOrd="0" parTransId="{440B96F2-7352-4E34-86CD-EB69DAE8BD26}" sibTransId="{7A1547F3-8EE7-42AB-95A9-AF49402DFB10}"/>
    <dgm:cxn modelId="{40CE821A-89DE-476A-9FA3-F1540DCC5163}" type="presOf" srcId="{3DDF09AC-8391-4790-A964-DEB9387D561D}" destId="{2D9C8F70-C6E8-44D0-9F62-7F06194893AD}" srcOrd="0" destOrd="0" presId="urn:microsoft.com/office/officeart/2005/8/layout/default"/>
    <dgm:cxn modelId="{8D5AE31D-C030-43FB-B06E-9F5646F00A69}" type="presOf" srcId="{B0E84694-5699-4A80-9A9A-01E480071D01}" destId="{A8A72E93-2B23-4172-A65D-1459FB288889}" srcOrd="0" destOrd="0" presId="urn:microsoft.com/office/officeart/2005/8/layout/default"/>
    <dgm:cxn modelId="{C782C332-F094-4E1C-B3D0-732419638A15}" srcId="{B9C32B05-62EA-407A-B21C-2310C7945705}" destId="{2AEC7186-1C00-4C28-93B2-24891B830472}" srcOrd="5" destOrd="0" parTransId="{02596597-8DF7-47EB-8E8F-FBE9B6038806}" sibTransId="{A5139B40-54EE-45B5-89B9-2C1BC0D63F1D}"/>
    <dgm:cxn modelId="{45E2D867-AD16-400C-9C93-90084B29D829}" type="presOf" srcId="{2EDFE162-F0BF-4C2E-B37E-FA7335ADC5C7}" destId="{6A6E50EE-50A6-4E3D-B932-FC32CF3827D3}" srcOrd="0" destOrd="0" presId="urn:microsoft.com/office/officeart/2005/8/layout/default"/>
    <dgm:cxn modelId="{10B27B49-791F-4A11-AA28-FB699344E027}" type="presOf" srcId="{FA5C4A71-70C3-4498-87FA-BFED56B87C6C}" destId="{E2DC3E0C-A058-4479-B756-3F64EBD61A52}" srcOrd="0" destOrd="0" presId="urn:microsoft.com/office/officeart/2005/8/layout/default"/>
    <dgm:cxn modelId="{B688224B-1D0A-4E04-9B9F-9C9D3DC8D2B7}" type="presOf" srcId="{2AEC7186-1C00-4C28-93B2-24891B830472}" destId="{E484F031-588C-4D3C-B42E-4FC31233B83A}" srcOrd="0" destOrd="0" presId="urn:microsoft.com/office/officeart/2005/8/layout/default"/>
    <dgm:cxn modelId="{60216C80-A899-43DB-A706-779D93BDE8A4}" srcId="{B9C32B05-62EA-407A-B21C-2310C7945705}" destId="{3DDF09AC-8391-4790-A964-DEB9387D561D}" srcOrd="2" destOrd="0" parTransId="{503B7E14-39AC-46D2-84B8-D8CA26F81214}" sibTransId="{672E9A28-7947-4CE1-85CE-545B8D8454BD}"/>
    <dgm:cxn modelId="{10944883-C760-42AD-8418-29470A0E6CB1}" srcId="{B9C32B05-62EA-407A-B21C-2310C7945705}" destId="{B0E84694-5699-4A80-9A9A-01E480071D01}" srcOrd="0" destOrd="0" parTransId="{797AF3E1-0629-4582-A1E9-515857BD63AB}" sibTransId="{24A50C84-C231-4626-9C96-EB1B724AA4D5}"/>
    <dgm:cxn modelId="{2B0ED2B4-0EC7-46DF-9203-0C1122E256E7}" type="presOf" srcId="{B02F18E0-1723-4A12-94FF-AB79C222980E}" destId="{D786DA8E-0D07-4B97-9779-91EEAD000234}" srcOrd="0" destOrd="0" presId="urn:microsoft.com/office/officeart/2005/8/layout/default"/>
    <dgm:cxn modelId="{278B56BD-78BC-4B76-A6C6-C12657C5452B}" srcId="{B9C32B05-62EA-407A-B21C-2310C7945705}" destId="{B02F18E0-1723-4A12-94FF-AB79C222980E}" srcOrd="1" destOrd="0" parTransId="{D18C0771-9082-4AF8-8217-F59EE0B83A73}" sibTransId="{F377EB1A-190A-4139-B866-A79C0225F415}"/>
    <dgm:cxn modelId="{10AD9BC8-1458-4472-A6C7-2F0CA2795014}" type="presOf" srcId="{7F372734-E208-494E-A7CF-822FC2D12BAC}" destId="{9008C169-3802-4E11-83CE-A29E45CABBDF}" srcOrd="0" destOrd="0" presId="urn:microsoft.com/office/officeart/2005/8/layout/default"/>
    <dgm:cxn modelId="{7FD368E0-1FC6-4529-91CC-0CAF5460BF73}" type="presOf" srcId="{B9C32B05-62EA-407A-B21C-2310C7945705}" destId="{8CC69EF8-B830-49B1-8062-96994DAE4B18}" srcOrd="0" destOrd="0" presId="urn:microsoft.com/office/officeart/2005/8/layout/default"/>
    <dgm:cxn modelId="{8F3C84E4-AAE2-4003-BFB6-99FCC11E21AD}" srcId="{B9C32B05-62EA-407A-B21C-2310C7945705}" destId="{FA5C4A71-70C3-4498-87FA-BFED56B87C6C}" srcOrd="7" destOrd="0" parTransId="{9EA986F4-8B92-492B-8A01-F0535B6C8843}" sibTransId="{1FDB34EE-F103-4A98-9F67-01C67ABAD30A}"/>
    <dgm:cxn modelId="{613EC8F0-6291-4CD7-AB40-46BF0E5168B6}" srcId="{B9C32B05-62EA-407A-B21C-2310C7945705}" destId="{1B4D0F28-0698-4280-825C-9EF36A36902A}" srcOrd="4" destOrd="0" parTransId="{17F6A804-9817-42C6-BA5F-D1BD9F06A8C9}" sibTransId="{F6AC9399-2E45-4E2E-A5BB-78DC7CAE918B}"/>
    <dgm:cxn modelId="{44965BFA-AD54-45FF-A504-C78EAFA2DB62}" srcId="{B9C32B05-62EA-407A-B21C-2310C7945705}" destId="{7F372734-E208-494E-A7CF-822FC2D12BAC}" srcOrd="3" destOrd="0" parTransId="{BC034210-1FA6-4C0F-9033-5F5E869D5B8A}" sibTransId="{422706B6-2A40-47E4-BDC6-79727536BE4A}"/>
    <dgm:cxn modelId="{C3E94C20-555A-4DBD-80E9-0F973E616F40}" type="presParOf" srcId="{8CC69EF8-B830-49B1-8062-96994DAE4B18}" destId="{A8A72E93-2B23-4172-A65D-1459FB288889}" srcOrd="0" destOrd="0" presId="urn:microsoft.com/office/officeart/2005/8/layout/default"/>
    <dgm:cxn modelId="{5A45574C-F9EB-43BE-ADA8-1C3AD456F85B}" type="presParOf" srcId="{8CC69EF8-B830-49B1-8062-96994DAE4B18}" destId="{9C9E9335-9EC6-4E72-8A9B-850F858B1602}" srcOrd="1" destOrd="0" presId="urn:microsoft.com/office/officeart/2005/8/layout/default"/>
    <dgm:cxn modelId="{83407642-0630-407E-B33A-085640E76E3D}" type="presParOf" srcId="{8CC69EF8-B830-49B1-8062-96994DAE4B18}" destId="{D786DA8E-0D07-4B97-9779-91EEAD000234}" srcOrd="2" destOrd="0" presId="urn:microsoft.com/office/officeart/2005/8/layout/default"/>
    <dgm:cxn modelId="{542C9090-D2E2-40FA-8412-C2C132729A0E}" type="presParOf" srcId="{8CC69EF8-B830-49B1-8062-96994DAE4B18}" destId="{C624F3BC-6D19-4A37-AD81-5472042B9029}" srcOrd="3" destOrd="0" presId="urn:microsoft.com/office/officeart/2005/8/layout/default"/>
    <dgm:cxn modelId="{73A95B0E-F20D-4289-80EB-695CA7049D58}" type="presParOf" srcId="{8CC69EF8-B830-49B1-8062-96994DAE4B18}" destId="{2D9C8F70-C6E8-44D0-9F62-7F06194893AD}" srcOrd="4" destOrd="0" presId="urn:microsoft.com/office/officeart/2005/8/layout/default"/>
    <dgm:cxn modelId="{76BD9042-EF78-44EF-9635-431DC5746C3A}" type="presParOf" srcId="{8CC69EF8-B830-49B1-8062-96994DAE4B18}" destId="{F727A134-D3CD-49FA-A044-DB33056519CB}" srcOrd="5" destOrd="0" presId="urn:microsoft.com/office/officeart/2005/8/layout/default"/>
    <dgm:cxn modelId="{C82CE103-8EF6-473A-B866-124E544EB624}" type="presParOf" srcId="{8CC69EF8-B830-49B1-8062-96994DAE4B18}" destId="{9008C169-3802-4E11-83CE-A29E45CABBDF}" srcOrd="6" destOrd="0" presId="urn:microsoft.com/office/officeart/2005/8/layout/default"/>
    <dgm:cxn modelId="{CB4EAE8C-A8A3-499A-88C6-FFCC88F56F0B}" type="presParOf" srcId="{8CC69EF8-B830-49B1-8062-96994DAE4B18}" destId="{06F63C85-AE16-4144-8EA6-EC53A3BCD47D}" srcOrd="7" destOrd="0" presId="urn:microsoft.com/office/officeart/2005/8/layout/default"/>
    <dgm:cxn modelId="{99D9A78A-78FB-42B4-BDB3-382A7DC20088}" type="presParOf" srcId="{8CC69EF8-B830-49B1-8062-96994DAE4B18}" destId="{4D182AB6-EF55-40AC-8C7C-D09EF48BAC14}" srcOrd="8" destOrd="0" presId="urn:microsoft.com/office/officeart/2005/8/layout/default"/>
    <dgm:cxn modelId="{56639B36-C81A-4D81-AA11-ED7684953BB4}" type="presParOf" srcId="{8CC69EF8-B830-49B1-8062-96994DAE4B18}" destId="{04253D41-0B4B-4837-A0E8-019FC4C11198}" srcOrd="9" destOrd="0" presId="urn:microsoft.com/office/officeart/2005/8/layout/default"/>
    <dgm:cxn modelId="{AC5DA248-2BCB-4C46-BC35-9C26BC64EBC3}" type="presParOf" srcId="{8CC69EF8-B830-49B1-8062-96994DAE4B18}" destId="{E484F031-588C-4D3C-B42E-4FC31233B83A}" srcOrd="10" destOrd="0" presId="urn:microsoft.com/office/officeart/2005/8/layout/default"/>
    <dgm:cxn modelId="{05B5FDAC-2097-4D61-8F01-A4F240BA88B1}" type="presParOf" srcId="{8CC69EF8-B830-49B1-8062-96994DAE4B18}" destId="{B6F4D3AA-B8F1-407E-A93F-4E247E71FE9A}" srcOrd="11" destOrd="0" presId="urn:microsoft.com/office/officeart/2005/8/layout/default"/>
    <dgm:cxn modelId="{24C2E24F-1D03-47EB-8CA1-664BD1A87805}" type="presParOf" srcId="{8CC69EF8-B830-49B1-8062-96994DAE4B18}" destId="{6A6E50EE-50A6-4E3D-B932-FC32CF3827D3}" srcOrd="12" destOrd="0" presId="urn:microsoft.com/office/officeart/2005/8/layout/default"/>
    <dgm:cxn modelId="{42EA7B57-5CD4-4732-A444-8FE2E68DBDAA}" type="presParOf" srcId="{8CC69EF8-B830-49B1-8062-96994DAE4B18}" destId="{3A2205AA-1E05-46FD-B80F-8E97982E2FAD}" srcOrd="13" destOrd="0" presId="urn:microsoft.com/office/officeart/2005/8/layout/default"/>
    <dgm:cxn modelId="{C88E689E-44CD-4806-A860-C8251BB6DC0A}" type="presParOf" srcId="{8CC69EF8-B830-49B1-8062-96994DAE4B18}" destId="{E2DC3E0C-A058-4479-B756-3F64EBD61A52}" srcOrd="14" destOrd="0" presId="urn:microsoft.com/office/officeart/2005/8/layout/default"/>
  </dgm:cxnLst>
  <dgm:bg>
    <a:noFill/>
  </dgm:bg>
  <dgm:whole/>
  <dgm:extLst>
    <a:ext uri="http://schemas.microsoft.com/office/drawing/2008/diagram">
      <dsp:dataModelExt xmlns:dsp="http://schemas.microsoft.com/office/drawing/2008/diagram" relId="rId5" minVer="http://schemas.openxmlformats.org/drawingml/2006/diagram"/>
    </a:ext>
    <a:ext uri="{C62137D5-CB1D-491B-B009-E17868A290BF}">
      <dgm14:recolorImg xmlns:dgm14="http://schemas.microsoft.com/office/drawing/2010/diagram" val="1"/>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A8A72E93-2B23-4172-A65D-1459FB288889}">
      <dsp:nvSpPr>
        <dsp:cNvPr id="0" name=""/>
        <dsp:cNvSpPr/>
      </dsp:nvSpPr>
      <dsp:spPr>
        <a:xfrm>
          <a:off x="423653" y="346"/>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s-CO" sz="1050" b="1" kern="1200">
              <a:solidFill>
                <a:sysClr val="windowText" lastClr="000000"/>
              </a:solidFill>
              <a:latin typeface="Calibri" panose="020F0502020204030204"/>
              <a:ea typeface="+mn-ea"/>
              <a:cs typeface="+mn-cs"/>
            </a:rPr>
            <a:t>GESTIÓN DE LOS RECURSOS FINANCIEROS - RF</a:t>
          </a:r>
        </a:p>
      </dsp:txBody>
      <dsp:txXfrm>
        <a:off x="423653" y="346"/>
        <a:ext cx="1167463" cy="700478"/>
      </dsp:txXfrm>
    </dsp:sp>
    <dsp:sp modelId="{D786DA8E-0D07-4B97-9779-91EEAD000234}">
      <dsp:nvSpPr>
        <dsp:cNvPr id="0" name=""/>
        <dsp:cNvSpPr/>
      </dsp:nvSpPr>
      <dsp:spPr>
        <a:xfrm>
          <a:off x="1707863" y="346"/>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rPr>
            <a:t>GESTIÓN DEL TALENTO HUMANO - TH</a:t>
          </a:r>
        </a:p>
      </dsp:txBody>
      <dsp:txXfrm>
        <a:off x="1707863" y="346"/>
        <a:ext cx="1167463" cy="700478"/>
      </dsp:txXfrm>
    </dsp:sp>
    <dsp:sp modelId="{2D9C8F70-C6E8-44D0-9F62-7F06194893AD}">
      <dsp:nvSpPr>
        <dsp:cNvPr id="0" name=""/>
        <dsp:cNvSpPr/>
      </dsp:nvSpPr>
      <dsp:spPr>
        <a:xfrm>
          <a:off x="2992073" y="346"/>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ADQUISICIÓN DE BIENES Y SERVICIOS - BS</a:t>
          </a:r>
          <a:endParaRPr lang="es-CO" sz="1050" b="1" kern="1200">
            <a:solidFill>
              <a:sysClr val="windowText" lastClr="000000"/>
            </a:solidFill>
            <a:latin typeface="Calibri" panose="020F0502020204030204"/>
            <a:ea typeface="+mn-ea"/>
            <a:cs typeface="+mn-cs"/>
          </a:endParaRPr>
        </a:p>
      </dsp:txBody>
      <dsp:txXfrm>
        <a:off x="2992073" y="346"/>
        <a:ext cx="1167463" cy="700478"/>
      </dsp:txXfrm>
    </dsp:sp>
    <dsp:sp modelId="{9008C169-3802-4E11-83CE-A29E45CABBDF}">
      <dsp:nvSpPr>
        <dsp:cNvPr id="0" name=""/>
        <dsp:cNvSpPr/>
      </dsp:nvSpPr>
      <dsp:spPr>
        <a:xfrm>
          <a:off x="4276283" y="346"/>
          <a:ext cx="1167463" cy="700478"/>
        </a:xfrm>
        <a:prstGeom prst="rect">
          <a:avLst/>
        </a:prstGeom>
        <a:solidFill>
          <a:schemeClr val="bg1"/>
        </a:solidFill>
        <a:ln w="28575">
          <a:solidFill>
            <a:schemeClr val="accent2">
              <a:lumMod val="75000"/>
            </a:scheme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rPr>
            <a:t>GESTIÓN DE LOS RECURSOS FÍSICOS - GR</a:t>
          </a:r>
          <a:endParaRPr lang="es-CO" sz="1050" b="1" kern="1200">
            <a:solidFill>
              <a:sysClr val="windowText" lastClr="000000"/>
            </a:solidFill>
          </a:endParaRPr>
        </a:p>
      </dsp:txBody>
      <dsp:txXfrm>
        <a:off x="4276283" y="346"/>
        <a:ext cx="1167463" cy="700478"/>
      </dsp:txXfrm>
    </dsp:sp>
    <dsp:sp modelId="{4D182AB6-EF55-40AC-8C7C-D09EF48BAC14}">
      <dsp:nvSpPr>
        <dsp:cNvPr id="0" name=""/>
        <dsp:cNvSpPr/>
      </dsp:nvSpPr>
      <dsp:spPr>
        <a:xfrm>
          <a:off x="452232" y="817917"/>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GESTIÓN JURÍDICA - GJ</a:t>
          </a:r>
          <a:endParaRPr lang="es-CO" sz="1050" b="1" kern="1200">
            <a:solidFill>
              <a:sysClr val="windowText" lastClr="000000"/>
            </a:solidFill>
            <a:latin typeface="Calibri" panose="020F0502020204030204"/>
            <a:ea typeface="+mn-ea"/>
            <a:cs typeface="+mn-cs"/>
          </a:endParaRPr>
        </a:p>
      </dsp:txBody>
      <dsp:txXfrm>
        <a:off x="452232" y="817917"/>
        <a:ext cx="1167463" cy="700478"/>
      </dsp:txXfrm>
    </dsp:sp>
    <dsp:sp modelId="{E484F031-588C-4D3C-B42E-4FC31233B83A}">
      <dsp:nvSpPr>
        <dsp:cNvPr id="0" name=""/>
        <dsp:cNvSpPr/>
      </dsp:nvSpPr>
      <dsp:spPr>
        <a:xfrm>
          <a:off x="1707863" y="817571"/>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rPr>
            <a:t>GESTIÓN </a:t>
          </a:r>
          <a:r>
            <a:rPr lang="en-US" sz="1050" b="1" kern="1200">
              <a:solidFill>
                <a:sysClr val="windowText" lastClr="000000"/>
              </a:solidFill>
              <a:latin typeface="Calibri" panose="020F0502020204030204"/>
              <a:ea typeface="+mn-ea"/>
              <a:cs typeface="+mn-cs"/>
            </a:rPr>
            <a:t>DOCUMENTAL - GD</a:t>
          </a:r>
          <a:endParaRPr lang="es-CO" sz="1050" b="1" kern="1200">
            <a:solidFill>
              <a:sysClr val="windowText" lastClr="000000"/>
            </a:solidFill>
            <a:latin typeface="Calibri" panose="020F0502020204030204"/>
            <a:ea typeface="+mn-ea"/>
            <a:cs typeface="+mn-cs"/>
          </a:endParaRPr>
        </a:p>
      </dsp:txBody>
      <dsp:txXfrm>
        <a:off x="1707863" y="817571"/>
        <a:ext cx="1167463" cy="700478"/>
      </dsp:txXfrm>
    </dsp:sp>
    <dsp:sp modelId="{6A6E50EE-50A6-4E3D-B932-FC32CF3827D3}">
      <dsp:nvSpPr>
        <dsp:cNvPr id="0" name=""/>
        <dsp:cNvSpPr/>
      </dsp:nvSpPr>
      <dsp:spPr>
        <a:xfrm>
          <a:off x="2992073" y="817571"/>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GESTIÓN DE TECNOLOGÍA DE LA INFORMACIÓN - TI</a:t>
          </a:r>
          <a:endParaRPr lang="es-CO" sz="1050" b="1" kern="1200">
            <a:solidFill>
              <a:sysClr val="windowText" lastClr="000000"/>
            </a:solidFill>
            <a:latin typeface="Calibri" panose="020F0502020204030204"/>
            <a:ea typeface="+mn-ea"/>
            <a:cs typeface="+mn-cs"/>
          </a:endParaRPr>
        </a:p>
      </dsp:txBody>
      <dsp:txXfrm>
        <a:off x="2992073" y="817571"/>
        <a:ext cx="1167463" cy="700478"/>
      </dsp:txXfrm>
    </dsp:sp>
    <dsp:sp modelId="{E2DC3E0C-A058-4479-B756-3F64EBD61A52}">
      <dsp:nvSpPr>
        <dsp:cNvPr id="0" name=""/>
        <dsp:cNvSpPr/>
      </dsp:nvSpPr>
      <dsp:spPr>
        <a:xfrm>
          <a:off x="4276283" y="817571"/>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RELACIONES CON PARTES INTERESADAS - PI</a:t>
          </a:r>
          <a:endParaRPr lang="es-CO" sz="1050" b="1" kern="1200">
            <a:solidFill>
              <a:sysClr val="windowText" lastClr="000000"/>
            </a:solidFill>
            <a:latin typeface="Calibri" panose="020F0502020204030204"/>
            <a:ea typeface="+mn-ea"/>
            <a:cs typeface="+mn-cs"/>
          </a:endParaRPr>
        </a:p>
      </dsp:txBody>
      <dsp:txXfrm>
        <a:off x="4276283" y="817571"/>
        <a:ext cx="1167463" cy="700478"/>
      </dsp:txXfrm>
    </dsp:sp>
  </dsp:spTree>
</dsp:drawing>
</file>

<file path=xl/diagrams/layout1.xml><?xml version="1.0" encoding="utf-8"?>
<dgm:layoutDef xmlns:dgm="http://schemas.openxmlformats.org/drawingml/2006/diagram" xmlns:a="http://schemas.openxmlformats.org/drawingml/2006/main" uniqueId="urn:microsoft.com/office/officeart/2005/8/layout/default">
  <dgm:title val=""/>
  <dgm:desc val=""/>
  <dgm:catLst>
    <dgm:cat type="list" pri="4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diagram">
    <dgm:varLst>
      <dgm:dir/>
      <dgm:resizeHandles val="exact"/>
    </dgm:varLst>
    <dgm:choose name="Name0">
      <dgm:if name="Name1" func="var" arg="dir" op="equ" val="norm">
        <dgm:alg type="snake">
          <dgm:param type="grDir" val="tL"/>
          <dgm:param type="flowDir" val="row"/>
          <dgm:param type="contDir" val="sameDir"/>
          <dgm:param type="off" val="ctr"/>
        </dgm:alg>
      </dgm:if>
      <dgm:else name="Name2">
        <dgm:alg type="snake">
          <dgm:param type="grDir" val="tR"/>
          <dgm:param type="flowDir" val="row"/>
          <dgm:param type="contDir" val="sameDir"/>
          <dgm:param type="off" val="ctr"/>
        </dgm:alg>
      </dgm:else>
    </dgm:choose>
    <dgm:shape xmlns:r="http://schemas.openxmlformats.org/officeDocument/2006/relationships" r:blip="">
      <dgm:adjLst/>
    </dgm:shape>
    <dgm:presOf/>
    <dgm:constrLst>
      <dgm:constr type="w" for="ch" forName="node" refType="w"/>
      <dgm:constr type="h" for="ch" forName="node" refType="w" refFor="ch" refForName="node" fact="0.6"/>
      <dgm:constr type="w" for="ch" forName="sibTrans" refType="w" refFor="ch" refForName="node" fact="0.1"/>
      <dgm:constr type="sp" refType="w" refFor="ch" refForName="sibTrans"/>
      <dgm:constr type="primFontSz" for="ch" forName="node" op="equ" val="65"/>
    </dgm:constrLst>
    <dgm:ruleLst/>
    <dgm:forEach name="Name3" axis="ch" ptType="node">
      <dgm:layoutNode name="node">
        <dgm:varLst>
          <dgm:bulletEnabled val="1"/>
        </dgm:varLst>
        <dgm:alg type="tx"/>
        <dgm:shape xmlns:r="http://schemas.openxmlformats.org/officeDocument/2006/relationships" type="rect" r:blip="">
          <dgm:adjLst/>
        </dgm:shape>
        <dgm:presOf axis="desOrSelf" ptType="node"/>
        <dgm:constrLst>
          <dgm:constr type="lMarg" refType="primFontSz" fact="0.3"/>
          <dgm:constr type="rMarg" refType="primFontSz" fact="0.3"/>
          <dgm:constr type="tMarg" refType="primFontSz" fact="0.3"/>
          <dgm:constr type="bMarg" refType="primFontSz" fact="0.3"/>
        </dgm:constrLst>
        <dgm:ruleLst>
          <dgm:rule type="primFontSz" val="5" fact="NaN" max="NaN"/>
        </dgm:ruleLst>
      </dgm:layoutNode>
      <dgm:forEach name="Name4" axis="followSib" ptType="sibTrans" cnt="1">
        <dgm:layoutNode name="sibTrans">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4">
  <dgm:title val=""/>
  <dgm:desc val=""/>
  <dgm:catLst>
    <dgm:cat type="simple" pri="104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lnNode1">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3">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parChTrans2D4">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parCh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2">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hyperlink" Target="#OP!A1"/><Relationship Id="rId13" Type="http://schemas.openxmlformats.org/officeDocument/2006/relationships/hyperlink" Target="#GE!A1"/><Relationship Id="rId3" Type="http://schemas.openxmlformats.org/officeDocument/2006/relationships/diagramQuickStyle" Target="../diagrams/quickStyle1.xml"/><Relationship Id="rId7" Type="http://schemas.openxmlformats.org/officeDocument/2006/relationships/hyperlink" Target="#ES!A1"/><Relationship Id="rId12" Type="http://schemas.openxmlformats.org/officeDocument/2006/relationships/hyperlink" Target="#DA!A1"/><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hyperlink" Target="#'CA-SVCA-LASH'!A1"/><Relationship Id="rId11" Type="http://schemas.openxmlformats.org/officeDocument/2006/relationships/hyperlink" Target="#RA!A1"/><Relationship Id="rId5" Type="http://schemas.microsoft.com/office/2007/relationships/diagramDrawing" Target="../diagrams/drawing1.xml"/><Relationship Id="rId10" Type="http://schemas.openxmlformats.org/officeDocument/2006/relationships/hyperlink" Target="#OA!A1"/><Relationship Id="rId4" Type="http://schemas.openxmlformats.org/officeDocument/2006/relationships/diagramColors" Target="../diagrams/colors1.xml"/><Relationship Id="rId9" Type="http://schemas.openxmlformats.org/officeDocument/2006/relationships/hyperlink" Target="#CC!A1"/><Relationship Id="rId14"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4</xdr:col>
      <xdr:colOff>0</xdr:colOff>
      <xdr:row>29</xdr:row>
      <xdr:rowOff>189381</xdr:rowOff>
    </xdr:from>
    <xdr:to>
      <xdr:col>11</xdr:col>
      <xdr:colOff>533400</xdr:colOff>
      <xdr:row>37</xdr:row>
      <xdr:rowOff>183777</xdr:rowOff>
    </xdr:to>
    <xdr:graphicFrame macro="">
      <xdr:nvGraphicFramePr>
        <xdr:cNvPr id="2" name="Diagram 2">
          <a:extLst>
            <a:ext uri="{FF2B5EF4-FFF2-40B4-BE49-F238E27FC236}">
              <a16:creationId xmlns:a16="http://schemas.microsoft.com/office/drawing/2014/main" id="{C0FF297F-BE0A-B048-B6F6-2A603A85846E}"/>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0</xdr:col>
      <xdr:colOff>287307</xdr:colOff>
      <xdr:row>6</xdr:row>
      <xdr:rowOff>48066</xdr:rowOff>
    </xdr:from>
    <xdr:to>
      <xdr:col>12</xdr:col>
      <xdr:colOff>0</xdr:colOff>
      <xdr:row>45</xdr:row>
      <xdr:rowOff>148919</xdr:rowOff>
    </xdr:to>
    <xdr:sp macro="" textlink="">
      <xdr:nvSpPr>
        <xdr:cNvPr id="3" name="Rectángulo: esquinas redondeadas 14">
          <a:extLst>
            <a:ext uri="{FF2B5EF4-FFF2-40B4-BE49-F238E27FC236}">
              <a16:creationId xmlns:a16="http://schemas.microsoft.com/office/drawing/2014/main" id="{A76F763F-0A93-234C-8DDA-2EDB3427B83D}"/>
            </a:ext>
          </a:extLst>
        </xdr:cNvPr>
        <xdr:cNvSpPr/>
      </xdr:nvSpPr>
      <xdr:spPr>
        <a:xfrm>
          <a:off x="287307" y="1473288"/>
          <a:ext cx="10197249" cy="7805520"/>
        </a:xfrm>
        <a:prstGeom prst="roundRect">
          <a:avLst/>
        </a:prstGeom>
        <a:noFill/>
        <a:ln w="28575">
          <a:solidFill>
            <a:schemeClr val="accent3">
              <a:lumMod val="50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285750</xdr:colOff>
      <xdr:row>11</xdr:row>
      <xdr:rowOff>169333</xdr:rowOff>
    </xdr:from>
    <xdr:to>
      <xdr:col>10</xdr:col>
      <xdr:colOff>560917</xdr:colOff>
      <xdr:row>14</xdr:row>
      <xdr:rowOff>126830</xdr:rowOff>
    </xdr:to>
    <xdr:sp macro="" textlink="">
      <xdr:nvSpPr>
        <xdr:cNvPr id="4" name="CuadroTexto 3">
          <a:hlinkClick xmlns:r="http://schemas.openxmlformats.org/officeDocument/2006/relationships" r:id="rId6"/>
          <a:extLst>
            <a:ext uri="{FF2B5EF4-FFF2-40B4-BE49-F238E27FC236}">
              <a16:creationId xmlns:a16="http://schemas.microsoft.com/office/drawing/2014/main" id="{2B08FB7F-92AB-D944-97FA-61838E3E8A62}"/>
            </a:ext>
          </a:extLst>
        </xdr:cNvPr>
        <xdr:cNvSpPr txBox="1"/>
      </xdr:nvSpPr>
      <xdr:spPr>
        <a:xfrm>
          <a:off x="4487333" y="2518833"/>
          <a:ext cx="4085167" cy="52899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GESTIÓN DEL CONOCIMIENTO AMBIENTAL - CA -SVCA- LASH</a:t>
          </a:r>
        </a:p>
      </xdr:txBody>
    </xdr:sp>
    <xdr:clientData/>
  </xdr:twoCellAnchor>
  <xdr:twoCellAnchor>
    <xdr:from>
      <xdr:col>5</xdr:col>
      <xdr:colOff>370418</xdr:colOff>
      <xdr:row>40</xdr:row>
      <xdr:rowOff>108165</xdr:rowOff>
    </xdr:from>
    <xdr:to>
      <xdr:col>10</xdr:col>
      <xdr:colOff>687918</xdr:colOff>
      <xdr:row>42</xdr:row>
      <xdr:rowOff>116417</xdr:rowOff>
    </xdr:to>
    <xdr:sp macro="" textlink="">
      <xdr:nvSpPr>
        <xdr:cNvPr id="5" name="CuadroTexto 4">
          <a:hlinkClick xmlns:r="http://schemas.openxmlformats.org/officeDocument/2006/relationships" r:id="rId7"/>
          <a:extLst>
            <a:ext uri="{FF2B5EF4-FFF2-40B4-BE49-F238E27FC236}">
              <a16:creationId xmlns:a16="http://schemas.microsoft.com/office/drawing/2014/main" id="{67C2291B-6110-C441-A595-D70708E653FD}"/>
            </a:ext>
          </a:extLst>
        </xdr:cNvPr>
        <xdr:cNvSpPr txBox="1"/>
      </xdr:nvSpPr>
      <xdr:spPr>
        <a:xfrm>
          <a:off x="4993218" y="7982165"/>
          <a:ext cx="4445000" cy="389252"/>
        </a:xfrm>
        <a:prstGeom prst="rect">
          <a:avLst/>
        </a:prstGeom>
        <a:solidFill>
          <a:schemeClr val="bg1"/>
        </a:solidFill>
        <a:ln w="28575">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66725">
            <a:lnSpc>
              <a:spcPct val="90000"/>
            </a:lnSpc>
            <a:spcBef>
              <a:spcPct val="0"/>
            </a:spcBef>
            <a:spcAft>
              <a:spcPct val="35000"/>
            </a:spcAft>
          </a:pPr>
          <a:r>
            <a:rPr lang="es-CO" sz="1300" b="1">
              <a:solidFill>
                <a:sysClr val="windowText" lastClr="000000"/>
              </a:solidFill>
              <a:latin typeface="+mn-lt"/>
              <a:ea typeface="+mn-ea"/>
              <a:cs typeface="+mn-cs"/>
            </a:rPr>
            <a:t>EVALUACIÓN Y SEGUIMIENTO AL SIGC - ES</a:t>
          </a:r>
        </a:p>
      </xdr:txBody>
    </xdr:sp>
    <xdr:clientData/>
  </xdr:twoCellAnchor>
  <xdr:twoCellAnchor>
    <xdr:from>
      <xdr:col>5</xdr:col>
      <xdr:colOff>295275</xdr:colOff>
      <xdr:row>15</xdr:row>
      <xdr:rowOff>101698</xdr:rowOff>
    </xdr:from>
    <xdr:to>
      <xdr:col>10</xdr:col>
      <xdr:colOff>547687</xdr:colOff>
      <xdr:row>17</xdr:row>
      <xdr:rowOff>41105</xdr:rowOff>
    </xdr:to>
    <xdr:sp macro="" textlink="">
      <xdr:nvSpPr>
        <xdr:cNvPr id="6" name="CuadroTexto 5">
          <a:hlinkClick xmlns:r="http://schemas.openxmlformats.org/officeDocument/2006/relationships" r:id="rId8"/>
          <a:extLst>
            <a:ext uri="{FF2B5EF4-FFF2-40B4-BE49-F238E27FC236}">
              <a16:creationId xmlns:a16="http://schemas.microsoft.com/office/drawing/2014/main" id="{F62F8F9E-56C8-6F43-89EE-C1208A378455}"/>
            </a:ext>
          </a:extLst>
        </xdr:cNvPr>
        <xdr:cNvSpPr txBox="1"/>
      </xdr:nvSpPr>
      <xdr:spPr>
        <a:xfrm>
          <a:off x="4918075" y="3213198"/>
          <a:ext cx="4379912" cy="32040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ORDENAMIENTO Y PLANIFICACIÓN AMBIENTAL - OP</a:t>
          </a:r>
        </a:p>
      </xdr:txBody>
    </xdr:sp>
    <xdr:clientData/>
  </xdr:twoCellAnchor>
  <xdr:twoCellAnchor>
    <xdr:from>
      <xdr:col>5</xdr:col>
      <xdr:colOff>281109</xdr:colOff>
      <xdr:row>18</xdr:row>
      <xdr:rowOff>6448</xdr:rowOff>
    </xdr:from>
    <xdr:to>
      <xdr:col>10</xdr:col>
      <xdr:colOff>560917</xdr:colOff>
      <xdr:row>19</xdr:row>
      <xdr:rowOff>136355</xdr:rowOff>
    </xdr:to>
    <xdr:sp macro="" textlink="">
      <xdr:nvSpPr>
        <xdr:cNvPr id="7" name="CuadroTexto 6">
          <a:hlinkClick xmlns:r="http://schemas.openxmlformats.org/officeDocument/2006/relationships" r:id="rId9"/>
          <a:extLst>
            <a:ext uri="{FF2B5EF4-FFF2-40B4-BE49-F238E27FC236}">
              <a16:creationId xmlns:a16="http://schemas.microsoft.com/office/drawing/2014/main" id="{4824D886-1A15-3748-8B5B-E0C702BE7EEF}"/>
            </a:ext>
          </a:extLst>
        </xdr:cNvPr>
        <xdr:cNvSpPr txBox="1"/>
      </xdr:nvSpPr>
      <xdr:spPr>
        <a:xfrm>
          <a:off x="4903909" y="3689448"/>
          <a:ext cx="4407308" cy="32040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CULTURA AMBIENTAL - CC</a:t>
          </a:r>
        </a:p>
      </xdr:txBody>
    </xdr:sp>
    <xdr:clientData/>
  </xdr:twoCellAnchor>
  <xdr:twoCellAnchor>
    <xdr:from>
      <xdr:col>5</xdr:col>
      <xdr:colOff>295275</xdr:colOff>
      <xdr:row>20</xdr:row>
      <xdr:rowOff>130273</xdr:rowOff>
    </xdr:from>
    <xdr:to>
      <xdr:col>10</xdr:col>
      <xdr:colOff>571500</xdr:colOff>
      <xdr:row>22</xdr:row>
      <xdr:rowOff>69680</xdr:rowOff>
    </xdr:to>
    <xdr:sp macro="" textlink="">
      <xdr:nvSpPr>
        <xdr:cNvPr id="8" name="CuadroTexto 7">
          <a:hlinkClick xmlns:r="http://schemas.openxmlformats.org/officeDocument/2006/relationships" r:id="rId10"/>
          <a:extLst>
            <a:ext uri="{FF2B5EF4-FFF2-40B4-BE49-F238E27FC236}">
              <a16:creationId xmlns:a16="http://schemas.microsoft.com/office/drawing/2014/main" id="{FC9D01F3-28ED-574D-A995-C2324BD7B51F}"/>
            </a:ext>
          </a:extLst>
        </xdr:cNvPr>
        <xdr:cNvSpPr txBox="1"/>
      </xdr:nvSpPr>
      <xdr:spPr>
        <a:xfrm>
          <a:off x="4918075" y="4194273"/>
          <a:ext cx="4403725" cy="32040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GESTIÓN INTEGRAL DE LA OFERTA AMBIENTAL - OA</a:t>
          </a:r>
        </a:p>
      </xdr:txBody>
    </xdr:sp>
    <xdr:clientData/>
  </xdr:twoCellAnchor>
  <xdr:twoCellAnchor>
    <xdr:from>
      <xdr:col>5</xdr:col>
      <xdr:colOff>295275</xdr:colOff>
      <xdr:row>23</xdr:row>
      <xdr:rowOff>92173</xdr:rowOff>
    </xdr:from>
    <xdr:to>
      <xdr:col>10</xdr:col>
      <xdr:colOff>571500</xdr:colOff>
      <xdr:row>25</xdr:row>
      <xdr:rowOff>31580</xdr:rowOff>
    </xdr:to>
    <xdr:sp macro="" textlink="">
      <xdr:nvSpPr>
        <xdr:cNvPr id="9" name="CuadroTexto 8">
          <a:hlinkClick xmlns:r="http://schemas.openxmlformats.org/officeDocument/2006/relationships" r:id="rId11"/>
          <a:extLst>
            <a:ext uri="{FF2B5EF4-FFF2-40B4-BE49-F238E27FC236}">
              <a16:creationId xmlns:a16="http://schemas.microsoft.com/office/drawing/2014/main" id="{82CD1213-6866-D044-86F4-9EC25B5E2845}"/>
            </a:ext>
          </a:extLst>
        </xdr:cNvPr>
        <xdr:cNvSpPr txBox="1"/>
      </xdr:nvSpPr>
      <xdr:spPr>
        <a:xfrm>
          <a:off x="4918075" y="4727673"/>
          <a:ext cx="4403725" cy="32040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GESTIÓN DEL RIESGO AMBIENTAL TERRITORIAL - RA</a:t>
          </a:r>
        </a:p>
      </xdr:txBody>
    </xdr:sp>
    <xdr:clientData/>
  </xdr:twoCellAnchor>
  <xdr:twoCellAnchor>
    <xdr:from>
      <xdr:col>5</xdr:col>
      <xdr:colOff>323850</xdr:colOff>
      <xdr:row>26</xdr:row>
      <xdr:rowOff>35023</xdr:rowOff>
    </xdr:from>
    <xdr:to>
      <xdr:col>10</xdr:col>
      <xdr:colOff>571500</xdr:colOff>
      <xdr:row>28</xdr:row>
      <xdr:rowOff>116417</xdr:rowOff>
    </xdr:to>
    <xdr:sp macro="" textlink="">
      <xdr:nvSpPr>
        <xdr:cNvPr id="10" name="CuadroTexto 9">
          <a:hlinkClick xmlns:r="http://schemas.openxmlformats.org/officeDocument/2006/relationships" r:id="rId12"/>
          <a:extLst>
            <a:ext uri="{FF2B5EF4-FFF2-40B4-BE49-F238E27FC236}">
              <a16:creationId xmlns:a16="http://schemas.microsoft.com/office/drawing/2014/main" id="{A9D63DA3-18A8-3147-8F97-09C58A8DA93E}"/>
            </a:ext>
          </a:extLst>
        </xdr:cNvPr>
        <xdr:cNvSpPr txBox="1"/>
      </xdr:nvSpPr>
      <xdr:spPr>
        <a:xfrm>
          <a:off x="4946650" y="5242023"/>
          <a:ext cx="4375150" cy="462394"/>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EVALUACIÓN Y CONTROL A LA DEMANDA AMBIENTAL - DA</a:t>
          </a:r>
        </a:p>
      </xdr:txBody>
    </xdr:sp>
    <xdr:clientData/>
  </xdr:twoCellAnchor>
  <xdr:twoCellAnchor>
    <xdr:from>
      <xdr:col>5</xdr:col>
      <xdr:colOff>293157</xdr:colOff>
      <xdr:row>7</xdr:row>
      <xdr:rowOff>172508</xdr:rowOff>
    </xdr:from>
    <xdr:to>
      <xdr:col>10</xdr:col>
      <xdr:colOff>550332</xdr:colOff>
      <xdr:row>10</xdr:row>
      <xdr:rowOff>63499</xdr:rowOff>
    </xdr:to>
    <xdr:sp macro="" textlink="">
      <xdr:nvSpPr>
        <xdr:cNvPr id="11" name="CuadroTexto 10">
          <a:hlinkClick xmlns:r="http://schemas.openxmlformats.org/officeDocument/2006/relationships" r:id="rId13"/>
          <a:extLst>
            <a:ext uri="{FF2B5EF4-FFF2-40B4-BE49-F238E27FC236}">
              <a16:creationId xmlns:a16="http://schemas.microsoft.com/office/drawing/2014/main" id="{F6C861AB-8715-6A4F-ADA9-6D934E3E0BB9}"/>
            </a:ext>
          </a:extLst>
        </xdr:cNvPr>
        <xdr:cNvSpPr txBox="1"/>
      </xdr:nvSpPr>
      <xdr:spPr>
        <a:xfrm>
          <a:off x="4915957" y="1760008"/>
          <a:ext cx="4384675" cy="462491"/>
        </a:xfrm>
        <a:prstGeom prst="rect">
          <a:avLst/>
        </a:prstGeom>
        <a:solidFill>
          <a:schemeClr val="bg1"/>
        </a:solidFill>
        <a:ln w="28575">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66725">
            <a:lnSpc>
              <a:spcPct val="90000"/>
            </a:lnSpc>
            <a:spcBef>
              <a:spcPct val="0"/>
            </a:spcBef>
            <a:spcAft>
              <a:spcPct val="35000"/>
            </a:spcAft>
          </a:pPr>
          <a:r>
            <a:rPr lang="es-CO" sz="1300" b="1">
              <a:solidFill>
                <a:sysClr val="windowText" lastClr="000000"/>
              </a:solidFill>
              <a:latin typeface="+mn-lt"/>
              <a:ea typeface="+mn-ea"/>
              <a:cs typeface="+mn-cs"/>
            </a:rPr>
            <a:t>GESTIÓN</a:t>
          </a:r>
          <a:r>
            <a:rPr lang="es-CO" sz="1300" b="1" baseline="0">
              <a:solidFill>
                <a:sysClr val="windowText" lastClr="000000"/>
              </a:solidFill>
              <a:latin typeface="+mn-lt"/>
              <a:ea typeface="+mn-ea"/>
              <a:cs typeface="+mn-cs"/>
            </a:rPr>
            <a:t> ESTRATÉGICA - GE</a:t>
          </a:r>
          <a:endParaRPr lang="es-CO" sz="1300" b="1">
            <a:solidFill>
              <a:sysClr val="windowText" lastClr="000000"/>
            </a:solidFill>
            <a:latin typeface="+mn-lt"/>
            <a:ea typeface="+mn-ea"/>
            <a:cs typeface="+mn-cs"/>
          </a:endParaRPr>
        </a:p>
      </xdr:txBody>
    </xdr:sp>
    <xdr:clientData/>
  </xdr:twoCellAnchor>
  <xdr:twoCellAnchor editAs="oneCell">
    <xdr:from>
      <xdr:col>11</xdr:col>
      <xdr:colOff>25136</xdr:colOff>
      <xdr:row>0</xdr:row>
      <xdr:rowOff>0</xdr:rowOff>
    </xdr:from>
    <xdr:to>
      <xdr:col>14</xdr:col>
      <xdr:colOff>412750</xdr:colOff>
      <xdr:row>11</xdr:row>
      <xdr:rowOff>74082</xdr:rowOff>
    </xdr:to>
    <xdr:pic>
      <xdr:nvPicPr>
        <xdr:cNvPr id="12" name="Imagen 11">
          <a:extLst>
            <a:ext uri="{FF2B5EF4-FFF2-40B4-BE49-F238E27FC236}">
              <a16:creationId xmlns:a16="http://schemas.microsoft.com/office/drawing/2014/main" id="{2B187516-936C-0441-9ACA-3DC916F95ECC}"/>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798719" y="0"/>
          <a:ext cx="2673614" cy="24235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262847</xdr:colOff>
      <xdr:row>4</xdr:row>
      <xdr:rowOff>12674</xdr:rowOff>
    </xdr:to>
    <xdr:pic>
      <xdr:nvPicPr>
        <xdr:cNvPr id="2" name="Imagen 2">
          <a:extLst>
            <a:ext uri="{FF2B5EF4-FFF2-40B4-BE49-F238E27FC236}">
              <a16:creationId xmlns:a16="http://schemas.microsoft.com/office/drawing/2014/main" id="{CECA15B1-746F-4BD5-84A7-2773D5CC24E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3</xdr:col>
      <xdr:colOff>69172</xdr:colOff>
      <xdr:row>4</xdr:row>
      <xdr:rowOff>12674</xdr:rowOff>
    </xdr:to>
    <xdr:pic>
      <xdr:nvPicPr>
        <xdr:cNvPr id="2" name="Imagen 2">
          <a:extLst>
            <a:ext uri="{FF2B5EF4-FFF2-40B4-BE49-F238E27FC236}">
              <a16:creationId xmlns:a16="http://schemas.microsoft.com/office/drawing/2014/main" id="{A19248D0-B2DB-984D-AB51-C1113EA32B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3</xdr:col>
      <xdr:colOff>410</xdr:colOff>
      <xdr:row>4</xdr:row>
      <xdr:rowOff>12674</xdr:rowOff>
    </xdr:to>
    <xdr:pic>
      <xdr:nvPicPr>
        <xdr:cNvPr id="2" name="Imagen 2">
          <a:extLst>
            <a:ext uri="{FF2B5EF4-FFF2-40B4-BE49-F238E27FC236}">
              <a16:creationId xmlns:a16="http://schemas.microsoft.com/office/drawing/2014/main" id="{2FF3BC82-889B-CE4B-8F6E-A129426CFA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74886"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381</xdr:colOff>
      <xdr:row>4</xdr:row>
      <xdr:rowOff>12674</xdr:rowOff>
    </xdr:to>
    <xdr:pic>
      <xdr:nvPicPr>
        <xdr:cNvPr id="2" name="Imagen 2">
          <a:extLst>
            <a:ext uri="{FF2B5EF4-FFF2-40B4-BE49-F238E27FC236}">
              <a16:creationId xmlns:a16="http://schemas.microsoft.com/office/drawing/2014/main" id="{A8DF1886-0149-734E-B74C-9DDF11EE3E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2497</xdr:colOff>
      <xdr:row>4</xdr:row>
      <xdr:rowOff>12674</xdr:rowOff>
    </xdr:to>
    <xdr:pic>
      <xdr:nvPicPr>
        <xdr:cNvPr id="2" name="Imagen 2">
          <a:extLst>
            <a:ext uri="{FF2B5EF4-FFF2-40B4-BE49-F238E27FC236}">
              <a16:creationId xmlns:a16="http://schemas.microsoft.com/office/drawing/2014/main" id="{AC7ACEF6-8F9F-444E-B9F0-858A5072FD6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6498"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3</xdr:col>
      <xdr:colOff>88222</xdr:colOff>
      <xdr:row>4</xdr:row>
      <xdr:rowOff>12674</xdr:rowOff>
    </xdr:to>
    <xdr:pic>
      <xdr:nvPicPr>
        <xdr:cNvPr id="2" name="Imagen 2">
          <a:extLst>
            <a:ext uri="{FF2B5EF4-FFF2-40B4-BE49-F238E27FC236}">
              <a16:creationId xmlns:a16="http://schemas.microsoft.com/office/drawing/2014/main" id="{E3A1AC4D-DFDD-9E45-AF53-7BA39C1C712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682999</xdr:colOff>
      <xdr:row>0</xdr:row>
      <xdr:rowOff>0</xdr:rowOff>
    </xdr:from>
    <xdr:ext cx="1622051" cy="800100"/>
    <xdr:pic>
      <xdr:nvPicPr>
        <xdr:cNvPr id="2" name="Imagen 2">
          <a:extLst>
            <a:ext uri="{FF2B5EF4-FFF2-40B4-BE49-F238E27FC236}">
              <a16:creationId xmlns:a16="http://schemas.microsoft.com/office/drawing/2014/main" id="{84469E35-3B31-774D-BE2E-6166AD258E1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682999" y="0"/>
          <a:ext cx="1622051"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44824</xdr:colOff>
      <xdr:row>0</xdr:row>
      <xdr:rowOff>0</xdr:rowOff>
    </xdr:from>
    <xdr:to>
      <xdr:col>3</xdr:col>
      <xdr:colOff>200025</xdr:colOff>
      <xdr:row>4</xdr:row>
      <xdr:rowOff>12674</xdr:rowOff>
    </xdr:to>
    <xdr:pic>
      <xdr:nvPicPr>
        <xdr:cNvPr id="2" name="Imagen 2">
          <a:extLst>
            <a:ext uri="{FF2B5EF4-FFF2-40B4-BE49-F238E27FC236}">
              <a16:creationId xmlns:a16="http://schemas.microsoft.com/office/drawing/2014/main" id="{EA6ACE56-CFF6-1245-B4BB-2A7408862D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902074" y="0"/>
          <a:ext cx="1488701"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352425</xdr:colOff>
      <xdr:row>4</xdr:row>
      <xdr:rowOff>12674</xdr:rowOff>
    </xdr:to>
    <xdr:pic>
      <xdr:nvPicPr>
        <xdr:cNvPr id="2" name="Imagen 2">
          <a:extLst>
            <a:ext uri="{FF2B5EF4-FFF2-40B4-BE49-F238E27FC236}">
              <a16:creationId xmlns:a16="http://schemas.microsoft.com/office/drawing/2014/main" id="{243E5F5A-5F2A-5046-BC50-4C348D4108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479176"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1</xdr:col>
      <xdr:colOff>1069297</xdr:colOff>
      <xdr:row>4</xdr:row>
      <xdr:rowOff>12674</xdr:rowOff>
    </xdr:to>
    <xdr:pic>
      <xdr:nvPicPr>
        <xdr:cNvPr id="2" name="Imagen 2">
          <a:extLst>
            <a:ext uri="{FF2B5EF4-FFF2-40B4-BE49-F238E27FC236}">
              <a16:creationId xmlns:a16="http://schemas.microsoft.com/office/drawing/2014/main" id="{047DE112-D989-1645-BE5B-5E578F4A86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769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183472</xdr:colOff>
      <xdr:row>4</xdr:row>
      <xdr:rowOff>12674</xdr:rowOff>
    </xdr:to>
    <xdr:pic>
      <xdr:nvPicPr>
        <xdr:cNvPr id="2" name="Imagen 2">
          <a:extLst>
            <a:ext uri="{FF2B5EF4-FFF2-40B4-BE49-F238E27FC236}">
              <a16:creationId xmlns:a16="http://schemas.microsoft.com/office/drawing/2014/main" id="{FD729B33-6B07-D241-9D96-896F29CB9E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47625</xdr:rowOff>
    </xdr:from>
    <xdr:to>
      <xdr:col>1</xdr:col>
      <xdr:colOff>672048</xdr:colOff>
      <xdr:row>4</xdr:row>
      <xdr:rowOff>60299</xdr:rowOff>
    </xdr:to>
    <xdr:pic>
      <xdr:nvPicPr>
        <xdr:cNvPr id="2" name="Imagen 2">
          <a:extLst>
            <a:ext uri="{FF2B5EF4-FFF2-40B4-BE49-F238E27FC236}">
              <a16:creationId xmlns:a16="http://schemas.microsoft.com/office/drawing/2014/main" id="{16538332-FD51-5941-A8EB-76124CC467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0" y="47625"/>
          <a:ext cx="1700748"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1</xdr:col>
      <xdr:colOff>760014</xdr:colOff>
      <xdr:row>4</xdr:row>
      <xdr:rowOff>12674</xdr:rowOff>
    </xdr:to>
    <xdr:pic>
      <xdr:nvPicPr>
        <xdr:cNvPr id="2" name="Imagen 2">
          <a:extLst>
            <a:ext uri="{FF2B5EF4-FFF2-40B4-BE49-F238E27FC236}">
              <a16:creationId xmlns:a16="http://schemas.microsoft.com/office/drawing/2014/main" id="{E5607BE2-39AA-AD4E-900C-D2BA35BA29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97890"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63875</xdr:colOff>
      <xdr:row>0</xdr:row>
      <xdr:rowOff>0</xdr:rowOff>
    </xdr:from>
    <xdr:to>
      <xdr:col>3</xdr:col>
      <xdr:colOff>50666</xdr:colOff>
      <xdr:row>5</xdr:row>
      <xdr:rowOff>20266</xdr:rowOff>
    </xdr:to>
    <xdr:pic>
      <xdr:nvPicPr>
        <xdr:cNvPr id="2" name="Imagen 2">
          <a:extLst>
            <a:ext uri="{FF2B5EF4-FFF2-40B4-BE49-F238E27FC236}">
              <a16:creationId xmlns:a16="http://schemas.microsoft.com/office/drawing/2014/main" id="{75106038-3D06-EF43-BC63-291416DD43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935311" y="0"/>
          <a:ext cx="1790461" cy="861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246337</xdr:colOff>
      <xdr:row>4</xdr:row>
      <xdr:rowOff>12674</xdr:rowOff>
    </xdr:to>
    <xdr:pic>
      <xdr:nvPicPr>
        <xdr:cNvPr id="2" name="Imagen 2">
          <a:extLst>
            <a:ext uri="{FF2B5EF4-FFF2-40B4-BE49-F238E27FC236}">
              <a16:creationId xmlns:a16="http://schemas.microsoft.com/office/drawing/2014/main" id="{6674914A-EB48-5743-91BC-4D01078933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200491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oneCellAnchor>
    <xdr:from>
      <xdr:col>0</xdr:col>
      <xdr:colOff>540124</xdr:colOff>
      <xdr:row>0</xdr:row>
      <xdr:rowOff>0</xdr:rowOff>
    </xdr:from>
    <xdr:ext cx="1989673" cy="698474"/>
    <xdr:pic>
      <xdr:nvPicPr>
        <xdr:cNvPr id="2" name="Imagen 2">
          <a:extLst>
            <a:ext uri="{FF2B5EF4-FFF2-40B4-BE49-F238E27FC236}">
              <a16:creationId xmlns:a16="http://schemas.microsoft.com/office/drawing/2014/main" id="{0CD13645-D6CD-B645-A354-F041F0D4D63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246528</xdr:colOff>
      <xdr:row>71</xdr:row>
      <xdr:rowOff>52293</xdr:rowOff>
    </xdr:from>
    <xdr:ext cx="7395881" cy="3901631"/>
    <xdr:pic>
      <xdr:nvPicPr>
        <xdr:cNvPr id="3" name="Imagen 2">
          <a:extLst>
            <a:ext uri="{FF2B5EF4-FFF2-40B4-BE49-F238E27FC236}">
              <a16:creationId xmlns:a16="http://schemas.microsoft.com/office/drawing/2014/main" id="{6A539294-DD20-0A43-93AE-0F35DDA55540}"/>
            </a:ext>
          </a:extLst>
        </xdr:cNvPr>
        <xdr:cNvPicPr>
          <a:picLocks noChangeAspect="1"/>
        </xdr:cNvPicPr>
      </xdr:nvPicPr>
      <xdr:blipFill rotWithShape="1">
        <a:blip xmlns:r="http://schemas.openxmlformats.org/officeDocument/2006/relationships" r:embed="rId1"/>
        <a:srcRect l="33775" t="31999" r="8520" b="11552"/>
        <a:stretch/>
      </xdr:blipFill>
      <xdr:spPr bwMode="auto">
        <a:xfrm>
          <a:off x="470646" y="76192528"/>
          <a:ext cx="7395881" cy="3901631"/>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1</xdr:col>
      <xdr:colOff>328704</xdr:colOff>
      <xdr:row>92</xdr:row>
      <xdr:rowOff>183248</xdr:rowOff>
    </xdr:from>
    <xdr:to>
      <xdr:col>2</xdr:col>
      <xdr:colOff>2495176</xdr:colOff>
      <xdr:row>112</xdr:row>
      <xdr:rowOff>8890</xdr:rowOff>
    </xdr:to>
    <xdr:pic>
      <xdr:nvPicPr>
        <xdr:cNvPr id="4" name="Imagen 3">
          <a:extLst>
            <a:ext uri="{FF2B5EF4-FFF2-40B4-BE49-F238E27FC236}">
              <a16:creationId xmlns:a16="http://schemas.microsoft.com/office/drawing/2014/main" id="{A1561664-914F-402D-9D6D-91D900ED4286}"/>
            </a:ext>
          </a:extLst>
        </xdr:cNvPr>
        <xdr:cNvPicPr>
          <a:picLocks noChangeAspect="1"/>
        </xdr:cNvPicPr>
      </xdr:nvPicPr>
      <xdr:blipFill>
        <a:blip xmlns:r="http://schemas.openxmlformats.org/officeDocument/2006/relationships" r:embed="rId2"/>
        <a:stretch>
          <a:fillRect/>
        </a:stretch>
      </xdr:blipFill>
      <xdr:spPr>
        <a:xfrm>
          <a:off x="552822" y="24178777"/>
          <a:ext cx="5617883" cy="3710348"/>
        </a:xfrm>
        <a:prstGeom prst="rect">
          <a:avLst/>
        </a:prstGeom>
      </xdr:spPr>
    </xdr:pic>
    <xdr:clientData/>
  </xdr:twoCellAnchor>
  <xdr:oneCellAnchor>
    <xdr:from>
      <xdr:col>1</xdr:col>
      <xdr:colOff>246528</xdr:colOff>
      <xdr:row>225</xdr:row>
      <xdr:rowOff>52293</xdr:rowOff>
    </xdr:from>
    <xdr:ext cx="7395881" cy="3901631"/>
    <xdr:pic>
      <xdr:nvPicPr>
        <xdr:cNvPr id="5" name="Imagen 4">
          <a:extLst>
            <a:ext uri="{FF2B5EF4-FFF2-40B4-BE49-F238E27FC236}">
              <a16:creationId xmlns:a16="http://schemas.microsoft.com/office/drawing/2014/main" id="{D4643D7C-68C1-9A4B-9916-8A299704B23A}"/>
            </a:ext>
          </a:extLst>
        </xdr:cNvPr>
        <xdr:cNvPicPr>
          <a:picLocks noChangeAspect="1"/>
        </xdr:cNvPicPr>
      </xdr:nvPicPr>
      <xdr:blipFill rotWithShape="1">
        <a:blip xmlns:r="http://schemas.openxmlformats.org/officeDocument/2006/relationships" r:embed="rId1"/>
        <a:srcRect l="33775" t="31999" r="8520" b="11552"/>
        <a:stretch/>
      </xdr:blipFill>
      <xdr:spPr bwMode="auto">
        <a:xfrm>
          <a:off x="470646" y="99934058"/>
          <a:ext cx="7395881" cy="3901631"/>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1</xdr:col>
      <xdr:colOff>268942</xdr:colOff>
      <xdr:row>246</xdr:row>
      <xdr:rowOff>119530</xdr:rowOff>
    </xdr:from>
    <xdr:to>
      <xdr:col>2</xdr:col>
      <xdr:colOff>2269581</xdr:colOff>
      <xdr:row>265</xdr:row>
      <xdr:rowOff>29883</xdr:rowOff>
    </xdr:to>
    <xdr:pic>
      <xdr:nvPicPr>
        <xdr:cNvPr id="6" name="Imagen 5">
          <a:extLst>
            <a:ext uri="{FF2B5EF4-FFF2-40B4-BE49-F238E27FC236}">
              <a16:creationId xmlns:a16="http://schemas.microsoft.com/office/drawing/2014/main" id="{2BF9C8AF-C637-FA41-8C04-089C4EDCCADA}"/>
            </a:ext>
          </a:extLst>
        </xdr:cNvPr>
        <xdr:cNvPicPr>
          <a:picLocks noChangeAspect="1"/>
        </xdr:cNvPicPr>
      </xdr:nvPicPr>
      <xdr:blipFill>
        <a:blip xmlns:r="http://schemas.openxmlformats.org/officeDocument/2006/relationships" r:embed="rId2"/>
        <a:stretch>
          <a:fillRect/>
        </a:stretch>
      </xdr:blipFill>
      <xdr:spPr>
        <a:xfrm>
          <a:off x="493060" y="68953530"/>
          <a:ext cx="5452050" cy="36008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2.%20ADQUISICION%20BIENES/E-GE-FO10_BIENESYSERVICI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2.%20GESTION%20CONOCIMIENTO/Mapa%20Riesgo%20Gestion%20conocimiento%20202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4.%20CULTURA%20AMBIENTAL/Mapa%20de%20riesgos%20Cultura%20ambiental.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avier%20Moreno/Downloads/FORMATO%20E-GE-FO10_version_08%20Mapa%20de%20Riesgos%20SUGOA%20(3).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6.%20EVALUACION%20Y%20SEGUIMIENTO%20SIGC/MAPA%20DE%20RIESGOS%20OCI%20version_08.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1.%20GESTIO&#769;N%20DOCUMENTAL/FORMATO%20E-GE-FO10_version_08%20GDCTAL%202025..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9.%20GESTION%20JURIDICA/FORMATO%20E-GE-FO10%20Mapa%20de%20Riesgos%20GJ%202025.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4.%20GESTION%20RECURSOS%20FISICOS/MAPA%20RIESGOS%20GR%20FI&#769;SICOS%202025-ok.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olumes/NO%20NAME/MAPA%20DE%20RIESGOS%20DE%20CORRUPCIO&#769;N%20VIGENCIA%202025%20-%2016-07-2025.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5.%20SUGOA/FORMATO%20E-GE-FO10_version_08%20Mapa%20de%20Riesgos%20SUGOA%20(1).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5.%20PARTES%20INTERESADAS/mapa%20de%20riesgos%20PI.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6.%20SURYT/MAPA_RIESGOS_2025_SURYT.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8.%20GESTION%20FINANCIERA/MAPA%20DE%20RIESGOS%20GR%20FINANCIEROS%202025-ok%20(1).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0.%20TALENTO%20HUMANO/FORMATO%20E-GE-FO10_v8_TH_2025%20.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3.%20GESTIO&#769;N%20TI/E-GE-FO10%20MAPA%20RIESGOS%20TI%20y%20CORRUPCION%20TI%20(v08)%20Mayo2025.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3.%20SOPIT%20/MAPA%20DE%20RIESGOS%20GESTION%20Y%20CORRUPCIOi&#768;N%20ORDENAMIENTO%20-%20SOPIT.rev.1%20(1).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20RIESGOS%20GESTIO&#769;N/MAPA%20DE%20RIESGO%20POR%20PROCESO%2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STIÓN"/>
      <sheetName val="Formulas Gestión"/>
      <sheetName val="Formulas Corrupción"/>
      <sheetName val="INSTRUCCIONES"/>
      <sheetName val="EJEMPLO RIESGOS FISCALES"/>
    </sheetNames>
    <sheetDataSet>
      <sheetData sheetId="0"/>
      <sheetData sheetId="1">
        <row r="7">
          <cell r="I7" t="str">
            <v>POSIBILIDAD DE AFECTACIÓN ECONÓMICA</v>
          </cell>
          <cell r="S7" t="str">
            <v>PREVENTIVO</v>
          </cell>
          <cell r="Z7" t="str">
            <v>ACEPTAR EL RIESGO</v>
          </cell>
          <cell r="AA7" t="str">
            <v>EVITAR EL RIESGO</v>
          </cell>
          <cell r="AC7" t="str">
            <v>HARDWARE</v>
          </cell>
          <cell r="AF7" t="str">
            <v>SI</v>
          </cell>
          <cell r="AJ7" t="str">
            <v>Fuego</v>
          </cell>
          <cell r="AK7" t="str">
            <v xml:space="preserve">ABIERTA </v>
          </cell>
        </row>
        <row r="8">
          <cell r="I8" t="str">
            <v>POSIBILIDAD DE AFECTACIÓN REPUTACIONAL</v>
          </cell>
          <cell r="S8" t="str">
            <v>DETECTIVO</v>
          </cell>
          <cell r="Z8" t="str">
            <v>EVITAR EL RIESGO</v>
          </cell>
          <cell r="AA8" t="str">
            <v>COMPARTIR EL RIESGO</v>
          </cell>
          <cell r="AC8" t="str">
            <v>SOFTWARE</v>
          </cell>
          <cell r="AF8" t="str">
            <v>NO</v>
          </cell>
          <cell r="AJ8" t="str">
            <v>Agua</v>
          </cell>
          <cell r="AK8" t="str">
            <v>CERRADA</v>
          </cell>
        </row>
        <row r="9">
          <cell r="I9" t="str">
            <v>POSIBILIDAD DE EFECTO DAÑOSO SOBRE RECURSOS PÚBLICOS</v>
          </cell>
          <cell r="S9" t="str">
            <v>CORRECTIVO</v>
          </cell>
          <cell r="Z9" t="str">
            <v>COMPARTIR O TRANSFERIR EL RIESGO</v>
          </cell>
          <cell r="AA9" t="str">
            <v>REDUCIR EL RIESGO</v>
          </cell>
          <cell r="AC9" t="str">
            <v>RED</v>
          </cell>
          <cell r="AJ9" t="str">
            <v>Fenómenos climáticos</v>
          </cell>
        </row>
        <row r="10">
          <cell r="I10" t="str">
            <v>POSIBILIDAD DE EFECTO DAÑOSO SOBRE BIENES PÚBLICOS</v>
          </cell>
          <cell r="Z10" t="str">
            <v>REDUCIR EL RIESGO</v>
          </cell>
          <cell r="AC10" t="str">
            <v>PERSONAL</v>
          </cell>
          <cell r="AJ10" t="str">
            <v>Fenómenos sísmicos</v>
          </cell>
        </row>
        <row r="11">
          <cell r="I11" t="str">
            <v>POSIBILIDAD DE EFECTO DAÑOSO SOBRE INTERESES PATRIMONIALES</v>
          </cell>
          <cell r="AC11" t="str">
            <v>LUGAR</v>
          </cell>
          <cell r="AJ11" t="str">
            <v>Fallas en el sistema de suministro de agua</v>
          </cell>
        </row>
        <row r="12">
          <cell r="I12" t="str">
            <v>POSIBILIDAD DE AFECTACIÓN AMBIENTAL</v>
          </cell>
          <cell r="AC12" t="str">
            <v>ORGANIZACIÓN</v>
          </cell>
          <cell r="AJ12" t="str">
            <v>Fallas en el suministro de aire acondicionado</v>
          </cell>
        </row>
        <row r="13">
          <cell r="I13" t="str">
            <v>POSIBILIDAD DE AFECTACIÓN EN LA CALIDAD DE LOS SERVICIOS OFRECIDOS</v>
          </cell>
          <cell r="AJ13" t="str">
            <v>Radiación electromagnética</v>
          </cell>
        </row>
        <row r="14">
          <cell r="I14" t="str">
            <v>POSIBILIDAD DE AFECTACIÓN A LOS TRABAJADORES</v>
          </cell>
          <cell r="AJ14" t="str">
            <v>Radiación térmica</v>
          </cell>
        </row>
        <row r="15">
          <cell r="I15" t="str">
            <v>POSIBILIDAD DE AFECTACIÓN AL CLIMA LABORAL</v>
          </cell>
          <cell r="AJ15" t="str">
            <v>Interceptación de servicios de señales de</v>
          </cell>
        </row>
        <row r="16">
          <cell r="I16" t="str">
            <v>POSIBILIDAD DE AFECTACIÓN DE LOS BIENES, ACTIVOS E INFRAESTRUCTURA DE LA ENTIDAD</v>
          </cell>
          <cell r="AJ16" t="str">
            <v>interferencia comprometida</v>
          </cell>
        </row>
        <row r="17">
          <cell r="AJ17" t="str">
            <v>Fallas del equipo</v>
          </cell>
        </row>
        <row r="18">
          <cell r="AJ18" t="str">
            <v>Mal funcionamiento del equipo</v>
          </cell>
        </row>
        <row r="19">
          <cell r="AJ19" t="str">
            <v>Saturación del sistema de información</v>
          </cell>
        </row>
        <row r="20">
          <cell r="AJ20" t="str">
            <v>Mal funcionamiento del software</v>
          </cell>
        </row>
        <row r="21">
          <cell r="AJ21" t="str">
            <v>Incumplimiento en el mantenimiento del sistema de información</v>
          </cell>
        </row>
        <row r="22">
          <cell r="AJ22" t="str">
            <v>Uso no autorizado del equipo</v>
          </cell>
        </row>
        <row r="23">
          <cell r="AJ23" t="str">
            <v>Copia fraudulenta del software</v>
          </cell>
        </row>
        <row r="24">
          <cell r="AJ24" t="str">
            <v>Error en el uso o abuso de derechos</v>
          </cell>
        </row>
        <row r="25">
          <cell r="AJ25" t="str">
            <v>Falsificación de derechos</v>
          </cell>
        </row>
      </sheetData>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_PI"/>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ON"/>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D5:AK47"/>
  <sheetViews>
    <sheetView topLeftCell="A12" workbookViewId="0">
      <selection activeCell="D22" sqref="D22"/>
    </sheetView>
  </sheetViews>
  <sheetFormatPr baseColWidth="10" defaultRowHeight="15"/>
  <cols>
    <col min="1" max="1" width="3" customWidth="1"/>
    <col min="2" max="2" width="3.42578125" customWidth="1"/>
    <col min="3" max="3" width="2.7109375" customWidth="1"/>
    <col min="4" max="4" width="34.85546875" customWidth="1"/>
    <col min="5" max="5" width="15.85546875" customWidth="1"/>
    <col min="6" max="6" width="32.140625" customWidth="1"/>
    <col min="7" max="8" width="41.7109375" customWidth="1"/>
    <col min="9" max="9" width="56.140625" customWidth="1"/>
    <col min="10" max="17" width="36.85546875" customWidth="1"/>
    <col min="18" max="18" width="26.85546875" customWidth="1"/>
    <col min="19" max="19" width="15.7109375" customWidth="1"/>
    <col min="20" max="20" width="9.28515625" customWidth="1"/>
    <col min="21" max="21" width="18.42578125" customWidth="1"/>
    <col min="22" max="22" width="10.7109375" customWidth="1"/>
    <col min="23" max="23" width="22" customWidth="1"/>
    <col min="24" max="24" width="16.42578125" customWidth="1"/>
    <col min="25" max="25" width="15.7109375" customWidth="1"/>
    <col min="26" max="26" width="25" bestFit="1" customWidth="1"/>
    <col min="27" max="27" width="25" customWidth="1"/>
    <col min="29" max="29" width="17.28515625" bestFit="1" customWidth="1"/>
    <col min="30" max="30" width="18.42578125" customWidth="1"/>
    <col min="31" max="31" width="31.42578125" customWidth="1"/>
    <col min="32" max="32" width="25" bestFit="1" customWidth="1"/>
    <col min="36" max="36" width="49.140625" customWidth="1"/>
  </cols>
  <sheetData>
    <row r="5" spans="4:37" ht="15.75" thickBot="1"/>
    <row r="6" spans="4:37" ht="36.75" thickBot="1">
      <c r="D6" s="70" t="s">
        <v>89</v>
      </c>
      <c r="E6" s="70" t="s">
        <v>2</v>
      </c>
      <c r="F6" s="98" t="s">
        <v>25</v>
      </c>
      <c r="G6" s="98" t="s">
        <v>4</v>
      </c>
      <c r="H6" s="7" t="s">
        <v>109</v>
      </c>
      <c r="I6" s="7" t="s">
        <v>55</v>
      </c>
      <c r="J6" s="7" t="s">
        <v>57</v>
      </c>
      <c r="K6" s="7" t="s">
        <v>58</v>
      </c>
      <c r="L6" s="7" t="s">
        <v>490</v>
      </c>
      <c r="M6" s="7" t="s">
        <v>107</v>
      </c>
      <c r="N6" s="7" t="s">
        <v>108</v>
      </c>
      <c r="O6" s="8" t="s">
        <v>70</v>
      </c>
      <c r="P6" s="8" t="s">
        <v>69</v>
      </c>
      <c r="Q6" s="8" t="s">
        <v>63</v>
      </c>
      <c r="R6" s="69" t="s">
        <v>56</v>
      </c>
      <c r="S6" s="2" t="s">
        <v>26</v>
      </c>
      <c r="T6" s="2" t="s">
        <v>27</v>
      </c>
      <c r="U6" s="2" t="s">
        <v>28</v>
      </c>
      <c r="V6" s="2" t="s">
        <v>27</v>
      </c>
      <c r="W6" s="2" t="s">
        <v>29</v>
      </c>
      <c r="X6" s="2" t="s">
        <v>5</v>
      </c>
      <c r="Y6" s="2" t="s">
        <v>30</v>
      </c>
      <c r="Z6" s="2" t="s">
        <v>45</v>
      </c>
      <c r="AA6" s="2" t="s">
        <v>307</v>
      </c>
      <c r="AB6" s="2" t="s">
        <v>52</v>
      </c>
      <c r="AC6" s="33" t="s">
        <v>233</v>
      </c>
      <c r="AD6" s="33" t="s">
        <v>233</v>
      </c>
      <c r="AE6" s="34" t="s">
        <v>234</v>
      </c>
      <c r="AF6" s="46" t="s">
        <v>219</v>
      </c>
      <c r="AG6" s="46" t="s">
        <v>220</v>
      </c>
      <c r="AH6" s="46" t="s">
        <v>221</v>
      </c>
      <c r="AI6" s="46" t="s">
        <v>222</v>
      </c>
      <c r="AJ6" s="49" t="s">
        <v>284</v>
      </c>
      <c r="AK6" s="54" t="s">
        <v>52</v>
      </c>
    </row>
    <row r="7" spans="4:37" ht="27.95" customHeight="1" thickBot="1">
      <c r="D7" s="5" t="s">
        <v>90</v>
      </c>
      <c r="E7" s="6"/>
      <c r="F7" s="6" t="s">
        <v>62</v>
      </c>
      <c r="G7" s="1" t="s">
        <v>8</v>
      </c>
      <c r="H7" s="1" t="s">
        <v>89</v>
      </c>
      <c r="I7" s="74" t="s">
        <v>114</v>
      </c>
      <c r="J7" s="1" t="s">
        <v>200</v>
      </c>
      <c r="K7" s="1"/>
      <c r="L7" s="1" t="s">
        <v>59</v>
      </c>
      <c r="M7" s="1" t="s">
        <v>116</v>
      </c>
      <c r="N7" s="1" t="s">
        <v>122</v>
      </c>
      <c r="O7" s="1" t="s">
        <v>71</v>
      </c>
      <c r="P7" s="1" t="s">
        <v>15</v>
      </c>
      <c r="Q7" s="1" t="s">
        <v>64</v>
      </c>
      <c r="R7" s="1" t="s">
        <v>20</v>
      </c>
      <c r="S7" s="1" t="s">
        <v>31</v>
      </c>
      <c r="T7" s="9">
        <v>0.25</v>
      </c>
      <c r="U7" s="1" t="s">
        <v>34</v>
      </c>
      <c r="V7" s="9">
        <v>0.25</v>
      </c>
      <c r="W7" s="1" t="s">
        <v>36</v>
      </c>
      <c r="X7" s="1" t="s">
        <v>38</v>
      </c>
      <c r="Y7" s="1" t="s">
        <v>40</v>
      </c>
      <c r="Z7" s="72" t="s">
        <v>277</v>
      </c>
      <c r="AA7" s="72" t="s">
        <v>278</v>
      </c>
      <c r="AB7" s="1" t="s">
        <v>76</v>
      </c>
      <c r="AC7" s="35" t="s">
        <v>116</v>
      </c>
      <c r="AD7" s="361" t="s">
        <v>235</v>
      </c>
      <c r="AE7" s="40" t="s">
        <v>241</v>
      </c>
      <c r="AF7" t="s">
        <v>179</v>
      </c>
      <c r="AG7" t="s">
        <v>179</v>
      </c>
      <c r="AH7" t="s">
        <v>179</v>
      </c>
      <c r="AI7" t="s">
        <v>179</v>
      </c>
      <c r="AJ7" s="50" t="s">
        <v>285</v>
      </c>
      <c r="AK7" t="s">
        <v>305</v>
      </c>
    </row>
    <row r="8" spans="4:37" ht="45.75" thickBot="1">
      <c r="D8" s="5" t="s">
        <v>91</v>
      </c>
      <c r="E8" s="6"/>
      <c r="F8" s="6" t="s">
        <v>53</v>
      </c>
      <c r="G8" s="1" t="s">
        <v>9</v>
      </c>
      <c r="H8" s="1" t="s">
        <v>110</v>
      </c>
      <c r="I8" s="74" t="s">
        <v>115</v>
      </c>
      <c r="J8" s="1" t="s">
        <v>117</v>
      </c>
      <c r="K8" s="1"/>
      <c r="L8" s="1" t="s">
        <v>60</v>
      </c>
      <c r="M8" s="1" t="s">
        <v>117</v>
      </c>
      <c r="N8" s="1" t="s">
        <v>123</v>
      </c>
      <c r="O8" s="1" t="s">
        <v>72</v>
      </c>
      <c r="P8" s="1" t="s">
        <v>16</v>
      </c>
      <c r="Q8" s="1" t="s">
        <v>65</v>
      </c>
      <c r="R8" s="1" t="s">
        <v>21</v>
      </c>
      <c r="S8" s="1" t="s">
        <v>33</v>
      </c>
      <c r="T8" s="9">
        <v>0.15</v>
      </c>
      <c r="U8" s="1" t="s">
        <v>35</v>
      </c>
      <c r="V8" s="9">
        <v>0.15</v>
      </c>
      <c r="W8" s="1" t="s">
        <v>37</v>
      </c>
      <c r="X8" s="1" t="s">
        <v>39</v>
      </c>
      <c r="Y8" s="1" t="s">
        <v>41</v>
      </c>
      <c r="Z8" s="72" t="s">
        <v>278</v>
      </c>
      <c r="AA8" s="71" t="s">
        <v>485</v>
      </c>
      <c r="AB8" s="1" t="s">
        <v>77</v>
      </c>
      <c r="AC8" s="36" t="s">
        <v>117</v>
      </c>
      <c r="AD8" s="362"/>
      <c r="AE8" s="40" t="s">
        <v>242</v>
      </c>
      <c r="AF8" t="s">
        <v>189</v>
      </c>
      <c r="AG8" t="s">
        <v>189</v>
      </c>
      <c r="AH8" t="s">
        <v>189</v>
      </c>
      <c r="AI8" t="s">
        <v>189</v>
      </c>
      <c r="AJ8" s="50" t="s">
        <v>286</v>
      </c>
      <c r="AK8" t="s">
        <v>306</v>
      </c>
    </row>
    <row r="9" spans="4:37" ht="45.75" thickBot="1">
      <c r="D9" s="5" t="s">
        <v>92</v>
      </c>
      <c r="E9" s="6"/>
      <c r="F9" s="6" t="s">
        <v>232</v>
      </c>
      <c r="G9" s="1" t="s">
        <v>10</v>
      </c>
      <c r="H9" s="1" t="s">
        <v>111</v>
      </c>
      <c r="I9" s="74" t="s">
        <v>479</v>
      </c>
      <c r="J9" s="1" t="s">
        <v>116</v>
      </c>
      <c r="K9" s="1"/>
      <c r="L9" s="1" t="s">
        <v>61</v>
      </c>
      <c r="M9" s="1" t="s">
        <v>118</v>
      </c>
      <c r="N9" s="1" t="s">
        <v>124</v>
      </c>
      <c r="O9" s="1" t="s">
        <v>73</v>
      </c>
      <c r="P9" s="1" t="s">
        <v>17</v>
      </c>
      <c r="Q9" s="1" t="s">
        <v>67</v>
      </c>
      <c r="R9" s="1" t="s">
        <v>22</v>
      </c>
      <c r="S9" s="1" t="s">
        <v>32</v>
      </c>
      <c r="T9" s="9">
        <v>0.1</v>
      </c>
      <c r="U9" s="1"/>
      <c r="V9" s="9"/>
      <c r="W9" s="1"/>
      <c r="X9" s="1"/>
      <c r="Y9" s="1"/>
      <c r="Z9" s="71" t="s">
        <v>279</v>
      </c>
      <c r="AA9" s="79" t="s">
        <v>280</v>
      </c>
      <c r="AB9" s="6" t="s">
        <v>78</v>
      </c>
      <c r="AC9" s="81" t="s">
        <v>118</v>
      </c>
      <c r="AD9" s="362"/>
      <c r="AE9" s="40" t="s">
        <v>243</v>
      </c>
      <c r="AJ9" s="50" t="s">
        <v>287</v>
      </c>
    </row>
    <row r="10" spans="4:37" ht="60.75" thickBot="1">
      <c r="D10" s="5" t="s">
        <v>93</v>
      </c>
      <c r="E10" s="6"/>
      <c r="F10" s="6"/>
      <c r="G10" s="1" t="s">
        <v>11</v>
      </c>
      <c r="H10" s="1" t="s">
        <v>112</v>
      </c>
      <c r="I10" s="74" t="s">
        <v>480</v>
      </c>
      <c r="J10" s="1" t="s">
        <v>201</v>
      </c>
      <c r="K10" s="1"/>
      <c r="L10" s="1"/>
      <c r="M10" s="78" t="s">
        <v>119</v>
      </c>
      <c r="N10" s="6" t="s">
        <v>125</v>
      </c>
      <c r="O10" s="1" t="s">
        <v>74</v>
      </c>
      <c r="P10" s="1" t="s">
        <v>18</v>
      </c>
      <c r="Q10" s="1" t="s">
        <v>66</v>
      </c>
      <c r="R10" s="1" t="s">
        <v>23</v>
      </c>
      <c r="S10" s="1"/>
      <c r="T10" s="1"/>
      <c r="U10" s="1"/>
      <c r="V10" s="9"/>
      <c r="W10" s="1"/>
      <c r="X10" s="1"/>
      <c r="Y10" s="1"/>
      <c r="Z10" s="79" t="s">
        <v>280</v>
      </c>
      <c r="AA10" s="71"/>
      <c r="AB10" s="1"/>
      <c r="AC10" s="37" t="s">
        <v>119</v>
      </c>
      <c r="AD10" s="362"/>
      <c r="AE10" s="40" t="s">
        <v>244</v>
      </c>
      <c r="AJ10" s="50" t="s">
        <v>288</v>
      </c>
    </row>
    <row r="11" spans="4:37" ht="30.75" thickBot="1">
      <c r="D11" s="5" t="s">
        <v>94</v>
      </c>
      <c r="E11" s="6"/>
      <c r="F11" s="6"/>
      <c r="G11" s="1" t="s">
        <v>12</v>
      </c>
      <c r="H11" s="1" t="s">
        <v>113</v>
      </c>
      <c r="I11" s="1" t="s">
        <v>481</v>
      </c>
      <c r="J11" s="1" t="s">
        <v>202</v>
      </c>
      <c r="K11" s="1"/>
      <c r="L11" s="1"/>
      <c r="M11" s="6" t="s">
        <v>120</v>
      </c>
      <c r="N11" s="6" t="s">
        <v>126</v>
      </c>
      <c r="O11" s="1" t="s">
        <v>75</v>
      </c>
      <c r="P11" s="1" t="s">
        <v>19</v>
      </c>
      <c r="Q11" s="1" t="s">
        <v>68</v>
      </c>
      <c r="R11" s="1" t="s">
        <v>24</v>
      </c>
      <c r="S11" s="6"/>
      <c r="T11" s="6"/>
      <c r="U11" s="1"/>
      <c r="V11" s="9"/>
      <c r="W11" s="1"/>
      <c r="X11" s="1"/>
      <c r="Y11" s="1"/>
      <c r="Z11" s="72"/>
      <c r="AA11" s="71"/>
      <c r="AB11" s="1"/>
      <c r="AC11" s="38" t="s">
        <v>120</v>
      </c>
      <c r="AD11" s="362"/>
      <c r="AE11" s="40" t="s">
        <v>245</v>
      </c>
      <c r="AJ11" s="50" t="s">
        <v>289</v>
      </c>
    </row>
    <row r="12" spans="4:37" ht="32.25" thickBot="1">
      <c r="D12" s="5" t="s">
        <v>95</v>
      </c>
      <c r="E12" s="6"/>
      <c r="F12" s="6"/>
      <c r="G12" s="1" t="s">
        <v>13</v>
      </c>
      <c r="H12" s="6"/>
      <c r="I12" s="74" t="s">
        <v>214</v>
      </c>
      <c r="J12" s="78" t="s">
        <v>203</v>
      </c>
      <c r="K12" s="1"/>
      <c r="L12" s="1"/>
      <c r="M12" s="6" t="s">
        <v>121</v>
      </c>
      <c r="N12" s="6" t="s">
        <v>127</v>
      </c>
      <c r="O12" s="6"/>
      <c r="P12" s="6"/>
      <c r="Q12" s="6"/>
      <c r="R12" s="6"/>
      <c r="S12" s="6"/>
      <c r="T12" s="6"/>
      <c r="U12" s="1"/>
      <c r="V12" s="1"/>
      <c r="W12" s="1"/>
      <c r="X12" s="1"/>
      <c r="Y12" s="1"/>
      <c r="Z12" s="6"/>
      <c r="AA12" s="6"/>
      <c r="AB12" s="6"/>
      <c r="AC12" s="39" t="s">
        <v>121</v>
      </c>
      <c r="AD12" s="362"/>
      <c r="AE12" s="40" t="s">
        <v>246</v>
      </c>
      <c r="AJ12" s="50" t="s">
        <v>290</v>
      </c>
    </row>
    <row r="13" spans="4:37" ht="24.75" thickBot="1">
      <c r="D13" s="5" t="s">
        <v>96</v>
      </c>
      <c r="E13" s="6"/>
      <c r="F13" s="6"/>
      <c r="G13" s="1" t="s">
        <v>14</v>
      </c>
      <c r="H13" s="6"/>
      <c r="I13" s="73" t="s">
        <v>215</v>
      </c>
      <c r="J13" s="78" t="s">
        <v>204</v>
      </c>
      <c r="K13" s="6"/>
      <c r="L13" s="6"/>
      <c r="M13" s="6"/>
      <c r="N13" s="6" t="s">
        <v>128</v>
      </c>
      <c r="O13" s="6"/>
      <c r="P13" s="6"/>
      <c r="Q13" s="6"/>
      <c r="R13" s="6"/>
      <c r="S13" s="6"/>
      <c r="T13" s="6"/>
      <c r="U13" s="1"/>
      <c r="V13" s="1"/>
      <c r="W13" s="1"/>
      <c r="X13" s="1"/>
      <c r="Y13" s="1"/>
      <c r="Z13" s="6"/>
      <c r="AA13" s="80"/>
      <c r="AB13" s="6"/>
      <c r="AC13" s="30" t="s">
        <v>240</v>
      </c>
      <c r="AD13" s="362"/>
      <c r="AE13" s="40" t="s">
        <v>247</v>
      </c>
      <c r="AJ13" s="50" t="s">
        <v>291</v>
      </c>
    </row>
    <row r="14" spans="4:37" ht="45.75" thickBot="1">
      <c r="D14" s="5" t="s">
        <v>97</v>
      </c>
      <c r="E14" s="6"/>
      <c r="F14" s="6"/>
      <c r="G14" s="1"/>
      <c r="H14" s="6"/>
      <c r="I14" s="74" t="s">
        <v>216</v>
      </c>
      <c r="J14" s="6" t="s">
        <v>205</v>
      </c>
      <c r="K14" s="6"/>
      <c r="L14" s="6"/>
      <c r="M14" s="6"/>
      <c r="N14" s="6" t="s">
        <v>129</v>
      </c>
      <c r="O14" s="6"/>
      <c r="P14" s="6"/>
      <c r="Q14" s="6"/>
      <c r="R14" s="6"/>
      <c r="S14" s="6"/>
      <c r="T14" s="6"/>
      <c r="U14" s="6"/>
      <c r="V14" s="6"/>
      <c r="W14" s="6"/>
      <c r="X14" s="6"/>
      <c r="Y14" s="6"/>
      <c r="Z14" s="6"/>
      <c r="AB14" s="6"/>
      <c r="AC14" s="6"/>
      <c r="AD14" s="363"/>
      <c r="AE14" s="41" t="s">
        <v>248</v>
      </c>
      <c r="AJ14" s="50" t="s">
        <v>292</v>
      </c>
    </row>
    <row r="15" spans="4:37" ht="30.75" thickBot="1">
      <c r="D15" s="5" t="s">
        <v>98</v>
      </c>
      <c r="E15" s="6"/>
      <c r="F15" s="6"/>
      <c r="G15" s="1"/>
      <c r="H15" s="1"/>
      <c r="I15" s="74" t="s">
        <v>217</v>
      </c>
      <c r="J15" s="6"/>
      <c r="K15" s="6"/>
      <c r="L15" s="6"/>
      <c r="P15" s="6"/>
      <c r="Q15" s="6"/>
      <c r="R15" s="6"/>
      <c r="S15" s="6"/>
      <c r="T15" s="6"/>
      <c r="U15" s="6"/>
      <c r="V15" s="6"/>
      <c r="W15" s="6"/>
      <c r="X15" s="6"/>
      <c r="Y15" s="6"/>
      <c r="Z15" s="6"/>
      <c r="AA15" s="6"/>
      <c r="AB15" s="6"/>
      <c r="AC15" s="6"/>
      <c r="AD15" s="363"/>
      <c r="AE15" s="41" t="s">
        <v>249</v>
      </c>
      <c r="AJ15" s="51" t="s">
        <v>293</v>
      </c>
    </row>
    <row r="16" spans="4:37" ht="23.1" customHeight="1" thickBot="1">
      <c r="D16" s="5" t="s">
        <v>99</v>
      </c>
      <c r="E16" s="6"/>
      <c r="F16" s="6"/>
      <c r="G16" s="1"/>
      <c r="H16" s="1"/>
      <c r="I16" s="76" t="s">
        <v>218</v>
      </c>
      <c r="J16" s="6"/>
      <c r="K16" s="6"/>
      <c r="L16" s="6"/>
      <c r="P16" s="6"/>
      <c r="Q16" s="6"/>
      <c r="R16" s="6"/>
      <c r="S16" s="6"/>
      <c r="T16" s="6"/>
      <c r="U16" s="6"/>
      <c r="V16" s="6"/>
      <c r="W16" s="6"/>
      <c r="X16" s="6"/>
      <c r="Y16" s="6"/>
      <c r="Z16" s="6"/>
      <c r="AA16" s="6"/>
      <c r="AB16" s="6"/>
      <c r="AC16" s="6"/>
      <c r="AD16" s="364"/>
      <c r="AE16" s="41" t="s">
        <v>250</v>
      </c>
      <c r="AJ16" s="50" t="s">
        <v>294</v>
      </c>
    </row>
    <row r="17" spans="4:36" ht="12" customHeight="1" thickBot="1">
      <c r="D17" s="5" t="s">
        <v>101</v>
      </c>
      <c r="E17" s="6"/>
      <c r="F17" s="6"/>
      <c r="G17" s="6"/>
      <c r="H17" s="6"/>
      <c r="I17" s="75" t="s">
        <v>59</v>
      </c>
      <c r="J17" s="6"/>
      <c r="K17" s="6"/>
      <c r="L17" s="6"/>
      <c r="P17" s="6"/>
      <c r="Q17" s="6"/>
      <c r="R17" s="6"/>
      <c r="S17" s="6"/>
      <c r="T17" s="6"/>
      <c r="U17" s="6"/>
      <c r="V17" s="6"/>
      <c r="W17" s="6"/>
      <c r="X17" s="6"/>
      <c r="Y17" s="6"/>
      <c r="Z17" s="6"/>
      <c r="AA17" s="6"/>
      <c r="AB17" s="6"/>
      <c r="AD17" s="365" t="s">
        <v>236</v>
      </c>
      <c r="AE17" s="41" t="s">
        <v>251</v>
      </c>
      <c r="AJ17" s="50" t="s">
        <v>296</v>
      </c>
    </row>
    <row r="18" spans="4:36" ht="12" customHeight="1" thickBot="1">
      <c r="D18" s="5" t="s">
        <v>102</v>
      </c>
      <c r="E18" s="6"/>
      <c r="F18" s="6"/>
      <c r="G18" s="6"/>
      <c r="H18" s="6"/>
      <c r="I18" s="75" t="s">
        <v>60</v>
      </c>
      <c r="J18" s="6"/>
      <c r="K18" s="6"/>
      <c r="L18" s="6"/>
      <c r="M18" s="6"/>
      <c r="N18" s="6"/>
      <c r="O18" s="6"/>
      <c r="P18" s="6"/>
      <c r="Q18" s="6"/>
      <c r="R18" s="6"/>
      <c r="S18" s="6"/>
      <c r="T18" s="6"/>
      <c r="U18" s="6"/>
      <c r="V18" s="6"/>
      <c r="W18" s="6"/>
      <c r="X18" s="6"/>
      <c r="Y18" s="6"/>
      <c r="Z18" s="6"/>
      <c r="AA18" s="6"/>
      <c r="AB18" s="6"/>
      <c r="AC18" s="30"/>
      <c r="AD18" s="362"/>
      <c r="AE18" s="41" t="s">
        <v>252</v>
      </c>
      <c r="AJ18" s="50" t="s">
        <v>297</v>
      </c>
    </row>
    <row r="19" spans="4:36" ht="12" customHeight="1" thickBot="1">
      <c r="D19" s="5" t="s">
        <v>103</v>
      </c>
      <c r="E19" s="6"/>
      <c r="F19" s="6"/>
      <c r="G19" s="6"/>
      <c r="H19" s="6"/>
      <c r="I19" s="77" t="s">
        <v>61</v>
      </c>
      <c r="J19" s="6"/>
      <c r="K19" s="6"/>
      <c r="L19" s="6"/>
      <c r="M19" s="6"/>
      <c r="N19" s="6"/>
      <c r="O19" s="6"/>
      <c r="P19" s="6"/>
      <c r="Q19" s="6"/>
      <c r="R19" s="6"/>
      <c r="S19" s="6"/>
      <c r="T19" s="6"/>
      <c r="U19" s="6"/>
      <c r="V19" s="6"/>
      <c r="W19" s="6"/>
      <c r="X19" s="6"/>
      <c r="Y19" s="6"/>
      <c r="Z19" s="6"/>
      <c r="AA19" s="6"/>
      <c r="AB19" s="6"/>
      <c r="AC19" s="30"/>
      <c r="AD19" s="362"/>
      <c r="AE19" s="41" t="s">
        <v>253</v>
      </c>
      <c r="AJ19" s="50" t="s">
        <v>298</v>
      </c>
    </row>
    <row r="20" spans="4:36" ht="12" customHeight="1" thickBot="1">
      <c r="D20" s="5" t="s">
        <v>104</v>
      </c>
      <c r="E20" s="6"/>
      <c r="F20" s="6"/>
      <c r="G20" s="6"/>
      <c r="H20" s="97"/>
      <c r="I20" s="6"/>
      <c r="J20" s="80"/>
      <c r="K20" s="6"/>
      <c r="L20" s="6"/>
      <c r="M20" s="6"/>
      <c r="N20" s="6"/>
      <c r="O20" s="6"/>
      <c r="P20" s="6"/>
      <c r="Q20" s="6"/>
      <c r="R20" s="6"/>
      <c r="S20" s="6"/>
      <c r="T20" s="6"/>
      <c r="U20" s="6"/>
      <c r="V20" s="6"/>
      <c r="W20" s="6"/>
      <c r="X20" s="6"/>
      <c r="Y20" s="6"/>
      <c r="Z20" s="6"/>
      <c r="AA20" s="6"/>
      <c r="AB20" s="6"/>
      <c r="AC20" s="30"/>
      <c r="AD20" s="362"/>
      <c r="AE20" s="41" t="s">
        <v>254</v>
      </c>
      <c r="AJ20" s="50" t="s">
        <v>299</v>
      </c>
    </row>
    <row r="21" spans="4:36" ht="30" customHeight="1" thickBot="1">
      <c r="D21" s="5" t="s">
        <v>105</v>
      </c>
      <c r="E21" s="6"/>
      <c r="F21" s="6"/>
      <c r="G21" s="6"/>
      <c r="H21" s="97"/>
      <c r="I21" s="6"/>
      <c r="J21" s="80"/>
      <c r="K21" s="6"/>
      <c r="L21" s="6"/>
      <c r="M21" s="6"/>
      <c r="N21" s="6"/>
      <c r="O21" s="6"/>
      <c r="P21" s="6"/>
      <c r="Q21" s="6"/>
      <c r="R21" s="6"/>
      <c r="S21" s="6"/>
      <c r="T21" s="6"/>
      <c r="U21" s="6"/>
      <c r="V21" s="6"/>
      <c r="W21" s="6"/>
      <c r="X21" s="6"/>
      <c r="Y21" s="6"/>
      <c r="Z21" s="6"/>
      <c r="AA21" s="6"/>
      <c r="AB21" s="6"/>
      <c r="AC21" s="30"/>
      <c r="AD21" s="362"/>
      <c r="AE21" s="41" t="s">
        <v>255</v>
      </c>
      <c r="AJ21" s="50" t="s">
        <v>300</v>
      </c>
    </row>
    <row r="22" spans="4:36" ht="26.1" customHeight="1" thickBot="1">
      <c r="D22" s="5" t="s">
        <v>528</v>
      </c>
      <c r="E22" s="6"/>
      <c r="F22" s="6"/>
      <c r="G22" s="6"/>
      <c r="H22" s="97"/>
      <c r="I22" s="6"/>
      <c r="J22" s="80"/>
      <c r="K22" s="6"/>
      <c r="L22" s="6"/>
      <c r="M22" s="6"/>
      <c r="N22" s="6"/>
      <c r="O22" s="6"/>
      <c r="P22" s="6"/>
      <c r="Q22" s="6"/>
      <c r="R22" s="6"/>
      <c r="S22" s="6"/>
      <c r="T22" s="6"/>
      <c r="U22" s="6"/>
      <c r="V22" s="6"/>
      <c r="W22" s="6"/>
      <c r="X22" s="6"/>
      <c r="Y22" s="6"/>
      <c r="Z22" s="6"/>
      <c r="AA22" s="6"/>
      <c r="AB22" s="6"/>
      <c r="AC22" s="30"/>
      <c r="AD22" s="362"/>
      <c r="AE22" s="41" t="s">
        <v>256</v>
      </c>
      <c r="AJ22" s="50" t="s">
        <v>301</v>
      </c>
    </row>
    <row r="23" spans="4:36" ht="30.95" customHeight="1" thickBot="1">
      <c r="D23" s="6"/>
      <c r="E23" s="6"/>
      <c r="F23" s="6"/>
      <c r="G23" s="6"/>
      <c r="H23" s="97"/>
      <c r="I23" s="6"/>
      <c r="J23" s="80"/>
      <c r="K23" s="6"/>
      <c r="L23" s="6"/>
      <c r="M23" s="6"/>
      <c r="N23" s="6"/>
      <c r="O23" s="6"/>
      <c r="P23" s="6"/>
      <c r="Q23" s="6"/>
      <c r="R23" s="6"/>
      <c r="S23" s="6"/>
      <c r="T23" s="6"/>
      <c r="U23" s="6"/>
      <c r="V23" s="6"/>
      <c r="W23" s="6"/>
      <c r="X23" s="6"/>
      <c r="Y23" s="6"/>
      <c r="Z23" s="6"/>
      <c r="AA23" s="6"/>
      <c r="AB23" s="6"/>
      <c r="AC23" s="30"/>
      <c r="AD23" s="362"/>
      <c r="AE23" s="42" t="s">
        <v>257</v>
      </c>
      <c r="AJ23" s="50" t="s">
        <v>302</v>
      </c>
    </row>
    <row r="24" spans="4:36" ht="29.1" customHeight="1" thickBot="1">
      <c r="D24" s="6"/>
      <c r="E24" s="6"/>
      <c r="F24" s="6"/>
      <c r="G24" s="6"/>
      <c r="H24" s="97"/>
      <c r="I24" s="6"/>
      <c r="J24" s="80"/>
      <c r="K24" s="6"/>
      <c r="L24" s="6"/>
      <c r="M24" s="6"/>
      <c r="N24" s="6"/>
      <c r="O24" s="6"/>
      <c r="P24" s="6"/>
      <c r="Q24" s="6"/>
      <c r="R24" s="6"/>
      <c r="S24" s="6"/>
      <c r="T24" s="6"/>
      <c r="U24" s="6"/>
      <c r="V24" s="6"/>
      <c r="W24" s="6"/>
      <c r="X24" s="6"/>
      <c r="Y24" s="6"/>
      <c r="Z24" s="6"/>
      <c r="AA24" s="6"/>
      <c r="AB24" s="6"/>
      <c r="AC24" s="30"/>
      <c r="AD24" s="362"/>
      <c r="AE24" s="42" t="s">
        <v>258</v>
      </c>
      <c r="AJ24" s="50" t="s">
        <v>303</v>
      </c>
    </row>
    <row r="25" spans="4:36" ht="27.95" customHeight="1" thickBot="1">
      <c r="D25" s="70"/>
      <c r="I25" s="6"/>
      <c r="AC25" s="31"/>
      <c r="AD25" s="366"/>
      <c r="AE25" s="42" t="s">
        <v>259</v>
      </c>
      <c r="AJ25" s="50" t="s">
        <v>304</v>
      </c>
    </row>
    <row r="26" spans="4:36" ht="30.75" thickBot="1">
      <c r="D26" s="74"/>
      <c r="I26" s="6"/>
      <c r="AD26" s="365" t="s">
        <v>237</v>
      </c>
      <c r="AE26" s="42" t="s">
        <v>260</v>
      </c>
    </row>
    <row r="27" spans="4:36" ht="16.5" thickBot="1">
      <c r="D27" s="73"/>
      <c r="I27" s="6"/>
      <c r="AC27" s="30"/>
      <c r="AD27" s="362"/>
      <c r="AE27" s="42" t="s">
        <v>261</v>
      </c>
    </row>
    <row r="28" spans="4:36" ht="16.5" thickBot="1">
      <c r="D28" s="73"/>
      <c r="I28" s="6"/>
      <c r="AC28" s="30"/>
      <c r="AD28" s="362"/>
      <c r="AE28" s="43" t="s">
        <v>262</v>
      </c>
    </row>
    <row r="29" spans="4:36" ht="30.75" thickBot="1">
      <c r="D29" s="73"/>
      <c r="AC29" s="30"/>
      <c r="AD29" s="362"/>
      <c r="AE29" s="43" t="s">
        <v>263</v>
      </c>
      <c r="AJ29" s="52"/>
    </row>
    <row r="30" spans="4:36" ht="15.75" customHeight="1" thickBot="1">
      <c r="D30" s="83"/>
      <c r="AC30" s="31"/>
      <c r="AD30" s="366"/>
      <c r="AE30" s="43" t="s">
        <v>264</v>
      </c>
      <c r="AJ30" s="52"/>
    </row>
    <row r="31" spans="4:36" ht="15.75" customHeight="1" thickBot="1">
      <c r="AD31" s="365" t="s">
        <v>238</v>
      </c>
      <c r="AE31" s="43" t="s">
        <v>265</v>
      </c>
      <c r="AJ31" s="52"/>
    </row>
    <row r="32" spans="4:36" ht="15.75" customHeight="1" thickBot="1">
      <c r="AD32" s="362"/>
      <c r="AE32" s="43" t="s">
        <v>266</v>
      </c>
      <c r="AJ32" s="52"/>
    </row>
    <row r="33" spans="29:36" ht="45.75" thickBot="1">
      <c r="AD33" s="362"/>
      <c r="AE33" s="44" t="s">
        <v>267</v>
      </c>
      <c r="AJ33" s="52"/>
    </row>
    <row r="34" spans="29:36" ht="30.75" thickBot="1">
      <c r="AD34" s="362"/>
      <c r="AE34" s="44" t="s">
        <v>268</v>
      </c>
      <c r="AJ34" s="52"/>
    </row>
    <row r="35" spans="29:36" ht="30.75" thickBot="1">
      <c r="AC35" s="31"/>
      <c r="AD35" s="366"/>
      <c r="AE35" s="44" t="s">
        <v>269</v>
      </c>
      <c r="AJ35" s="52"/>
    </row>
    <row r="36" spans="29:36" ht="45.75" thickBot="1">
      <c r="AD36" s="365" t="s">
        <v>239</v>
      </c>
      <c r="AE36" s="44" t="s">
        <v>270</v>
      </c>
      <c r="AJ36" s="52"/>
    </row>
    <row r="37" spans="29:36" ht="60">
      <c r="AD37" s="362"/>
      <c r="AE37" s="47" t="s">
        <v>271</v>
      </c>
      <c r="AJ37" s="52"/>
    </row>
    <row r="38" spans="29:36" ht="15.75" customHeight="1" thickBot="1">
      <c r="AD38" s="362"/>
      <c r="AE38" s="45" t="s">
        <v>272</v>
      </c>
      <c r="AJ38" s="52"/>
    </row>
    <row r="39" spans="29:36" ht="60.75" thickBot="1">
      <c r="AC39" s="31"/>
      <c r="AD39" s="366"/>
      <c r="AE39" s="45" t="s">
        <v>273</v>
      </c>
      <c r="AJ39" s="52"/>
    </row>
    <row r="40" spans="29:36" ht="57.75" customHeight="1" thickBot="1">
      <c r="AC40" s="32"/>
      <c r="AD40" s="32"/>
      <c r="AE40" s="45" t="s">
        <v>274</v>
      </c>
      <c r="AJ40" s="52"/>
    </row>
    <row r="41" spans="29:36" ht="75.75" thickBot="1">
      <c r="AC41" s="32"/>
      <c r="AD41" s="32"/>
      <c r="AE41" s="45" t="s">
        <v>275</v>
      </c>
      <c r="AJ41" s="53"/>
    </row>
    <row r="42" spans="29:36" ht="210.75" thickBot="1">
      <c r="AD42" s="30" t="s">
        <v>240</v>
      </c>
      <c r="AE42" s="45" t="s">
        <v>276</v>
      </c>
    </row>
    <row r="43" spans="29:36">
      <c r="AD43" s="32"/>
    </row>
    <row r="44" spans="29:36">
      <c r="AC44" s="32"/>
      <c r="AD44" s="32"/>
    </row>
    <row r="45" spans="29:36" ht="15.75">
      <c r="AC45" s="30"/>
      <c r="AD45" s="30"/>
    </row>
    <row r="46" spans="29:36">
      <c r="AC46" s="32"/>
      <c r="AD46" s="32"/>
    </row>
    <row r="47" spans="29:36" ht="16.5" thickBot="1">
      <c r="AD47" s="31"/>
    </row>
  </sheetData>
  <mergeCells count="5">
    <mergeCell ref="AD7:AD16"/>
    <mergeCell ref="AD17:AD25"/>
    <mergeCell ref="AD26:AD30"/>
    <mergeCell ref="AD31:AD35"/>
    <mergeCell ref="AD36:AD3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L43"/>
  <sheetViews>
    <sheetView showGridLines="0" topLeftCell="A14" zoomScale="90" zoomScaleNormal="90" zoomScaleSheetLayoutView="80" workbookViewId="0">
      <selection activeCell="N38" sqref="N38"/>
    </sheetView>
  </sheetViews>
  <sheetFormatPr baseColWidth="10" defaultRowHeight="15"/>
  <cols>
    <col min="1" max="1" width="17.28515625" customWidth="1"/>
  </cols>
  <sheetData>
    <row r="3" spans="2:12" ht="26.25">
      <c r="C3" s="368" t="s">
        <v>756</v>
      </c>
      <c r="D3" s="368"/>
      <c r="E3" s="368"/>
      <c r="F3" s="368"/>
      <c r="G3" s="368"/>
      <c r="H3" s="368"/>
      <c r="I3" s="368"/>
      <c r="J3" s="368"/>
      <c r="K3" s="333"/>
      <c r="L3" s="333"/>
    </row>
    <row r="4" spans="2:12" ht="23.25">
      <c r="C4" s="369" t="s">
        <v>757</v>
      </c>
      <c r="D4" s="369"/>
      <c r="E4" s="369"/>
      <c r="F4" s="369"/>
      <c r="G4" s="369"/>
      <c r="H4" s="369"/>
      <c r="I4" s="369"/>
      <c r="J4" s="369"/>
      <c r="K4" s="334"/>
      <c r="L4" s="334"/>
    </row>
    <row r="8" spans="2:12">
      <c r="B8" s="367" t="s">
        <v>758</v>
      </c>
      <c r="C8" s="367"/>
      <c r="D8" s="367"/>
    </row>
    <row r="9" spans="2:12">
      <c r="B9" s="367"/>
      <c r="C9" s="367"/>
      <c r="D9" s="367"/>
    </row>
    <row r="10" spans="2:12">
      <c r="B10" s="367"/>
      <c r="C10" s="367"/>
      <c r="D10" s="367"/>
    </row>
    <row r="11" spans="2:12">
      <c r="B11" s="335"/>
      <c r="C11" s="335"/>
      <c r="D11" s="335"/>
      <c r="E11" s="336"/>
      <c r="F11" s="336"/>
      <c r="G11" s="336"/>
      <c r="H11" s="336"/>
      <c r="I11" s="336"/>
      <c r="J11" s="336"/>
      <c r="K11" s="336"/>
      <c r="L11" s="336"/>
    </row>
    <row r="12" spans="2:12">
      <c r="B12" s="337"/>
      <c r="C12" s="337"/>
      <c r="D12" s="337"/>
    </row>
    <row r="13" spans="2:12">
      <c r="B13" s="337"/>
      <c r="C13" s="337"/>
      <c r="D13" s="337"/>
    </row>
    <row r="14" spans="2:12" ht="15" customHeight="1">
      <c r="B14" s="367" t="s">
        <v>759</v>
      </c>
      <c r="C14" s="367"/>
      <c r="D14" s="367"/>
    </row>
    <row r="15" spans="2:12" ht="15" customHeight="1">
      <c r="B15" s="367"/>
      <c r="C15" s="367"/>
      <c r="D15" s="367"/>
    </row>
    <row r="16" spans="2:12" ht="15" customHeight="1">
      <c r="B16" s="367"/>
      <c r="C16" s="367"/>
      <c r="D16" s="367"/>
    </row>
    <row r="17" spans="2:12" ht="15" customHeight="1">
      <c r="B17" s="367"/>
      <c r="C17" s="367"/>
      <c r="D17" s="367"/>
    </row>
    <row r="18" spans="2:12" ht="15" customHeight="1">
      <c r="B18" s="367"/>
      <c r="C18" s="367"/>
      <c r="D18" s="367"/>
    </row>
    <row r="19" spans="2:12" ht="15" customHeight="1">
      <c r="B19" s="367"/>
      <c r="C19" s="367"/>
      <c r="D19" s="367"/>
    </row>
    <row r="20" spans="2:12" ht="15" customHeight="1">
      <c r="B20" s="367"/>
      <c r="C20" s="367"/>
      <c r="D20" s="367"/>
    </row>
    <row r="21" spans="2:12" ht="15" customHeight="1">
      <c r="B21" s="367"/>
      <c r="C21" s="367"/>
      <c r="D21" s="367"/>
    </row>
    <row r="22" spans="2:12">
      <c r="B22" s="367"/>
      <c r="C22" s="367"/>
      <c r="D22" s="367"/>
    </row>
    <row r="23" spans="2:12">
      <c r="B23" s="367"/>
      <c r="C23" s="367"/>
      <c r="D23" s="367"/>
    </row>
    <row r="24" spans="2:12">
      <c r="B24" s="367"/>
      <c r="C24" s="367"/>
      <c r="D24" s="367"/>
    </row>
    <row r="25" spans="2:12">
      <c r="B25" s="367"/>
      <c r="C25" s="367"/>
      <c r="D25" s="367"/>
    </row>
    <row r="26" spans="2:12">
      <c r="B26" s="367"/>
      <c r="C26" s="367"/>
      <c r="D26" s="367"/>
    </row>
    <row r="27" spans="2:12">
      <c r="B27" s="367"/>
      <c r="C27" s="367"/>
      <c r="D27" s="367"/>
    </row>
    <row r="28" spans="2:12">
      <c r="B28" s="367"/>
      <c r="C28" s="367"/>
      <c r="D28" s="367"/>
    </row>
    <row r="29" spans="2:12">
      <c r="B29" s="335"/>
      <c r="C29" s="335"/>
      <c r="D29" s="335"/>
      <c r="E29" s="336"/>
      <c r="F29" s="336"/>
      <c r="G29" s="336"/>
      <c r="H29" s="336"/>
      <c r="I29" s="336"/>
      <c r="J29" s="336"/>
      <c r="K29" s="336"/>
      <c r="L29" s="336"/>
    </row>
    <row r="30" spans="2:12">
      <c r="B30" s="337"/>
      <c r="C30" s="337"/>
      <c r="D30" s="337"/>
    </row>
    <row r="31" spans="2:12" ht="15" customHeight="1">
      <c r="B31" s="367" t="s">
        <v>760</v>
      </c>
      <c r="C31" s="367"/>
      <c r="D31" s="367"/>
    </row>
    <row r="32" spans="2:12" ht="15" customHeight="1">
      <c r="B32" s="367"/>
      <c r="C32" s="367"/>
      <c r="D32" s="367"/>
    </row>
    <row r="33" spans="2:12" ht="15" customHeight="1">
      <c r="B33" s="367"/>
      <c r="C33" s="367"/>
      <c r="D33" s="367"/>
    </row>
    <row r="34" spans="2:12" ht="15" customHeight="1">
      <c r="B34" s="367"/>
      <c r="C34" s="367"/>
      <c r="D34" s="367"/>
    </row>
    <row r="35" spans="2:12" ht="15" customHeight="1">
      <c r="B35" s="367"/>
      <c r="C35" s="367"/>
      <c r="D35" s="367"/>
    </row>
    <row r="36" spans="2:12">
      <c r="B36" s="367"/>
      <c r="C36" s="367"/>
      <c r="D36" s="367"/>
    </row>
    <row r="37" spans="2:12">
      <c r="B37" s="367"/>
      <c r="C37" s="367"/>
      <c r="D37" s="367"/>
    </row>
    <row r="38" spans="2:12">
      <c r="B38" s="367"/>
      <c r="C38" s="367"/>
      <c r="D38" s="367"/>
    </row>
    <row r="39" spans="2:12">
      <c r="B39" s="335"/>
      <c r="C39" s="335"/>
      <c r="D39" s="335"/>
      <c r="E39" s="336"/>
      <c r="F39" s="336"/>
      <c r="G39" s="336"/>
      <c r="H39" s="336"/>
      <c r="I39" s="336"/>
      <c r="J39" s="336"/>
      <c r="K39" s="336"/>
      <c r="L39" s="336"/>
    </row>
    <row r="40" spans="2:12">
      <c r="B40" s="337"/>
      <c r="C40" s="337"/>
      <c r="D40" s="337"/>
    </row>
    <row r="41" spans="2:12">
      <c r="B41" s="367" t="s">
        <v>761</v>
      </c>
      <c r="C41" s="367"/>
      <c r="D41" s="367"/>
    </row>
    <row r="42" spans="2:12">
      <c r="B42" s="367"/>
      <c r="C42" s="367"/>
      <c r="D42" s="367"/>
    </row>
    <row r="43" spans="2:12">
      <c r="B43" s="367"/>
      <c r="C43" s="367"/>
      <c r="D43" s="367"/>
    </row>
  </sheetData>
  <sheetProtection sheet="1" objects="1" scenarios="1"/>
  <mergeCells count="6">
    <mergeCell ref="B41:D43"/>
    <mergeCell ref="C3:J3"/>
    <mergeCell ref="C4:J4"/>
    <mergeCell ref="B8:D10"/>
    <mergeCell ref="B14:D28"/>
    <mergeCell ref="B31:D38"/>
  </mergeCells>
  <pageMargins left="0.7" right="0.7" top="0.75" bottom="0.75" header="0.3" footer="0.3"/>
  <pageSetup scale="58"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theme="9" tint="-0.249977111117893"/>
  </sheetPr>
  <dimension ref="A1:BR63"/>
  <sheetViews>
    <sheetView view="pageBreakPreview" topLeftCell="BK11" zoomScale="90" zoomScaleNormal="40" zoomScaleSheetLayoutView="90" workbookViewId="0">
      <selection activeCell="BQ13" sqref="BQ13"/>
    </sheetView>
  </sheetViews>
  <sheetFormatPr baseColWidth="10" defaultColWidth="11.42578125" defaultRowHeight="12"/>
  <cols>
    <col min="1" max="1" width="13.28515625" style="10" customWidth="1"/>
    <col min="2" max="2" width="16"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2.28515625"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85546875" style="14" hidden="1" customWidth="1"/>
    <col min="37" max="37" width="14.85546875" style="10" customWidth="1"/>
    <col min="38" max="38" width="13.28515625" style="10" customWidth="1"/>
    <col min="39" max="39" width="58.42578125" style="10" customWidth="1"/>
    <col min="40" max="40" width="19" style="10" bestFit="1" customWidth="1"/>
    <col min="41" max="41" width="20.7109375" style="10" customWidth="1"/>
    <col min="42" max="42" width="2.85546875" style="10" hidden="1" customWidth="1"/>
    <col min="43" max="43" width="20.7109375" style="10" customWidth="1"/>
    <col min="44" max="44" width="2.85546875" style="10" hidden="1" customWidth="1"/>
    <col min="45" max="45" width="12" style="10" bestFit="1" customWidth="1"/>
    <col min="46" max="46" width="2.85546875" style="10" hidden="1" customWidth="1"/>
    <col min="47" max="47" width="20.7109375" style="10" customWidth="1"/>
    <col min="48" max="48" width="2" style="10" hidden="1" customWidth="1"/>
    <col min="49" max="49" width="20.7109375" style="10" customWidth="1"/>
    <col min="50" max="50" width="2"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5.425781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2.7109375" style="10" customWidth="1"/>
    <col min="69" max="69" width="45.14062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457" t="s">
        <v>544</v>
      </c>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458"/>
      <c r="BJ12" s="456"/>
      <c r="BK12" s="86" t="s">
        <v>230</v>
      </c>
      <c r="BL12" s="135" t="s">
        <v>486</v>
      </c>
      <c r="BM12" s="96" t="s">
        <v>482</v>
      </c>
      <c r="BN12" s="176" t="s">
        <v>487</v>
      </c>
      <c r="BO12" s="455"/>
      <c r="BP12" s="455"/>
      <c r="BQ12" s="455"/>
      <c r="BR12" s="473"/>
    </row>
    <row r="13" spans="1:70" ht="116.25" customHeight="1">
      <c r="A13" s="422" t="s">
        <v>90</v>
      </c>
      <c r="B13" s="419" t="s">
        <v>539</v>
      </c>
      <c r="C13" s="425" t="s">
        <v>6</v>
      </c>
      <c r="D13" s="439" t="s">
        <v>540</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397" t="s">
        <v>179</v>
      </c>
      <c r="R13" s="397" t="s">
        <v>179</v>
      </c>
      <c r="S13" s="397" t="s">
        <v>179</v>
      </c>
      <c r="T13" s="397" t="s">
        <v>189</v>
      </c>
      <c r="U13" s="397" t="s">
        <v>179</v>
      </c>
      <c r="V13" s="397" t="s">
        <v>179</v>
      </c>
      <c r="W13" s="397" t="s">
        <v>179</v>
      </c>
      <c r="X13" s="397" t="s">
        <v>189</v>
      </c>
      <c r="Y13" s="397" t="s">
        <v>179</v>
      </c>
      <c r="Z13" s="397" t="s">
        <v>179</v>
      </c>
      <c r="AA13" s="397" t="s">
        <v>179</v>
      </c>
      <c r="AB13" s="397" t="s">
        <v>179</v>
      </c>
      <c r="AC13" s="397" t="s">
        <v>179</v>
      </c>
      <c r="AD13" s="397" t="s">
        <v>179</v>
      </c>
      <c r="AE13" s="397" t="s">
        <v>189</v>
      </c>
      <c r="AF13" s="397" t="s">
        <v>189</v>
      </c>
      <c r="AG13" s="397" t="s">
        <v>179</v>
      </c>
      <c r="AH13" s="397" t="s">
        <v>189</v>
      </c>
      <c r="AI13" s="397" t="s">
        <v>189</v>
      </c>
      <c r="AJ13" s="398">
        <f>COUNTIF(Q13:AI15,"SI")</f>
        <v>13</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12" t="s">
        <v>530</v>
      </c>
      <c r="AN13" s="12" t="s">
        <v>531</v>
      </c>
      <c r="AO13" s="140" t="s">
        <v>172</v>
      </c>
      <c r="AP13" s="165">
        <f>IF(AO13="Asignado",15,0)</f>
        <v>15</v>
      </c>
      <c r="AQ13" s="165" t="s">
        <v>173</v>
      </c>
      <c r="AR13" s="165">
        <f>IF(AQ13="adecuado",15,0)</f>
        <v>15</v>
      </c>
      <c r="AS13" s="15" t="s">
        <v>174</v>
      </c>
      <c r="AT13" s="66">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3" t="str">
        <f>IF(BC13&gt;95,"FUERTE",IF(AND(BC13&lt;95.01,BC13&gt;85.02),"MODERADO",IF(AND(BC13&lt;85.01,BC13&gt;1),"DEBIL","ESTABLECER CONTROL")))</f>
        <v>FUERTE</v>
      </c>
      <c r="BE13" s="475">
        <f>AVERAGE(BC13:BC15)</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178" t="s">
        <v>533</v>
      </c>
      <c r="BL13" s="178" t="s">
        <v>535</v>
      </c>
      <c r="BM13" s="134">
        <v>45809</v>
      </c>
      <c r="BN13" s="134">
        <v>46006</v>
      </c>
      <c r="BO13" s="461" t="s">
        <v>537</v>
      </c>
      <c r="BP13" s="13" t="s">
        <v>806</v>
      </c>
      <c r="BQ13" s="345" t="s">
        <v>821</v>
      </c>
      <c r="BR13" s="346" t="s">
        <v>78</v>
      </c>
    </row>
    <row r="14" spans="1:70" ht="57.95" customHeight="1">
      <c r="A14" s="423"/>
      <c r="B14" s="420"/>
      <c r="C14" s="426"/>
      <c r="D14" s="440"/>
      <c r="E14" s="437"/>
      <c r="F14" s="481"/>
      <c r="G14" s="437"/>
      <c r="H14" s="481"/>
      <c r="I14" s="437"/>
      <c r="J14" s="484"/>
      <c r="K14" s="437"/>
      <c r="L14" s="487"/>
      <c r="M14" s="487"/>
      <c r="N14" s="407"/>
      <c r="O14" s="384"/>
      <c r="P14" s="407"/>
      <c r="Q14" s="398"/>
      <c r="R14" s="398"/>
      <c r="S14" s="398"/>
      <c r="T14" s="398"/>
      <c r="U14" s="398"/>
      <c r="V14" s="398"/>
      <c r="W14" s="398"/>
      <c r="X14" s="398"/>
      <c r="Y14" s="398"/>
      <c r="Z14" s="398"/>
      <c r="AA14" s="398"/>
      <c r="AB14" s="398"/>
      <c r="AC14" s="398"/>
      <c r="AD14" s="398"/>
      <c r="AE14" s="398"/>
      <c r="AF14" s="398"/>
      <c r="AG14" s="398"/>
      <c r="AH14" s="398"/>
      <c r="AI14" s="398"/>
      <c r="AJ14" s="398"/>
      <c r="AK14" s="403"/>
      <c r="AL14" s="400"/>
      <c r="AM14" s="12" t="s">
        <v>532</v>
      </c>
      <c r="AN14" s="12" t="s">
        <v>531</v>
      </c>
      <c r="AO14" s="67" t="s">
        <v>172</v>
      </c>
      <c r="AP14" s="133">
        <f t="shared" ref="AP14:AP15" si="1">IF(AO14="Asignado",15,0)</f>
        <v>15</v>
      </c>
      <c r="AQ14" s="133" t="s">
        <v>173</v>
      </c>
      <c r="AR14" s="133">
        <f t="shared" ref="AR14:AR15" si="2">IF(AQ14="adecuado",15,0)</f>
        <v>15</v>
      </c>
      <c r="AS14" s="12" t="s">
        <v>174</v>
      </c>
      <c r="AT14" s="16">
        <f t="shared" ref="AT14:AT15" si="3">IF(AS14="Oportuna",15,0)</f>
        <v>15</v>
      </c>
      <c r="AU14" s="133" t="s">
        <v>175</v>
      </c>
      <c r="AV14" s="133">
        <f t="shared" ref="AV14:AV15" si="4">IF(AU14="Prevenir",15,IF(AU14="Detectar",10,0))</f>
        <v>15</v>
      </c>
      <c r="AW14" s="133" t="s">
        <v>176</v>
      </c>
      <c r="AX14" s="133">
        <f t="shared" ref="AX14:AX15" si="5">IF(AW14="Confiable",15,0)</f>
        <v>15</v>
      </c>
      <c r="AY14" s="133" t="s">
        <v>177</v>
      </c>
      <c r="AZ14" s="133">
        <f t="shared" ref="AZ14:AZ15" si="6">IF(AY14="Se investigan y resuelven oportunamente",15,0)</f>
        <v>15</v>
      </c>
      <c r="BA14" s="133" t="s">
        <v>178</v>
      </c>
      <c r="BB14" s="133">
        <f t="shared" ref="BB14:BB15" si="7">IF(BA14="Completa",10,IF(BA14="Incompleta",5,0))</f>
        <v>10</v>
      </c>
      <c r="BC14" s="133">
        <f t="shared" ref="BC14:BC15" si="8">BB14+AZ14+AX14+AV14+AT14+AR14+AP14</f>
        <v>100</v>
      </c>
      <c r="BD14" s="174" t="str">
        <f>IF(BC14&gt;95,"FUERTE",IF(AND(BC14&lt;95.01,BC14&gt;85.02),"MODERADO",IF(AND(BC14&lt;85.01,BC14&gt;1),"DEBIL","ESTABLECER CONTROL")))</f>
        <v>FUERTE</v>
      </c>
      <c r="BE14" s="475"/>
      <c r="BF14" s="449"/>
      <c r="BG14" s="449"/>
      <c r="BH14" s="449"/>
      <c r="BI14" s="452"/>
      <c r="BJ14" s="398"/>
      <c r="BK14" s="464" t="s">
        <v>534</v>
      </c>
      <c r="BL14" s="464" t="s">
        <v>529</v>
      </c>
      <c r="BM14" s="459">
        <v>45809</v>
      </c>
      <c r="BN14" s="459">
        <v>46006</v>
      </c>
      <c r="BO14" s="462"/>
      <c r="BP14" s="465" t="s">
        <v>806</v>
      </c>
      <c r="BQ14" s="444" t="s">
        <v>822</v>
      </c>
      <c r="BR14" s="442" t="s">
        <v>78</v>
      </c>
    </row>
    <row r="15" spans="1:70" ht="50.1" customHeight="1" thickBot="1">
      <c r="A15" s="424"/>
      <c r="B15" s="421"/>
      <c r="C15" s="427"/>
      <c r="D15" s="441"/>
      <c r="E15" s="438"/>
      <c r="F15" s="482"/>
      <c r="G15" s="438"/>
      <c r="H15" s="482"/>
      <c r="I15" s="438"/>
      <c r="J15" s="485"/>
      <c r="K15" s="438"/>
      <c r="L15" s="488"/>
      <c r="M15" s="488"/>
      <c r="N15" s="408"/>
      <c r="O15" s="410"/>
      <c r="P15" s="408"/>
      <c r="Q15" s="399"/>
      <c r="R15" s="399"/>
      <c r="S15" s="399"/>
      <c r="T15" s="399"/>
      <c r="U15" s="399"/>
      <c r="V15" s="399"/>
      <c r="W15" s="399"/>
      <c r="X15" s="399"/>
      <c r="Y15" s="399"/>
      <c r="Z15" s="399"/>
      <c r="AA15" s="399"/>
      <c r="AB15" s="399"/>
      <c r="AC15" s="399"/>
      <c r="AD15" s="399"/>
      <c r="AE15" s="399"/>
      <c r="AF15" s="399"/>
      <c r="AG15" s="399"/>
      <c r="AH15" s="399"/>
      <c r="AI15" s="399"/>
      <c r="AJ15" s="399"/>
      <c r="AK15" s="404"/>
      <c r="AL15" s="401"/>
      <c r="AM15" s="12" t="s">
        <v>536</v>
      </c>
      <c r="AN15" s="12" t="s">
        <v>531</v>
      </c>
      <c r="AO15" s="164" t="s">
        <v>172</v>
      </c>
      <c r="AP15" s="166">
        <f t="shared" si="1"/>
        <v>15</v>
      </c>
      <c r="AQ15" s="166" t="s">
        <v>173</v>
      </c>
      <c r="AR15" s="166">
        <f t="shared" si="2"/>
        <v>15</v>
      </c>
      <c r="AS15" s="136" t="s">
        <v>174</v>
      </c>
      <c r="AT15" s="65">
        <f t="shared" si="3"/>
        <v>15</v>
      </c>
      <c r="AU15" s="166" t="s">
        <v>175</v>
      </c>
      <c r="AV15" s="166">
        <f t="shared" si="4"/>
        <v>15</v>
      </c>
      <c r="AW15" s="166" t="s">
        <v>176</v>
      </c>
      <c r="AX15" s="166">
        <f t="shared" si="5"/>
        <v>15</v>
      </c>
      <c r="AY15" s="166" t="s">
        <v>177</v>
      </c>
      <c r="AZ15" s="166">
        <f t="shared" si="6"/>
        <v>15</v>
      </c>
      <c r="BA15" s="166" t="s">
        <v>178</v>
      </c>
      <c r="BB15" s="166">
        <f t="shared" si="7"/>
        <v>10</v>
      </c>
      <c r="BC15" s="166">
        <f t="shared" si="8"/>
        <v>100</v>
      </c>
      <c r="BD15" s="175" t="str">
        <f t="shared" ref="BD15" si="9">IF(BC15&gt;95,"FUERTE",IF(AND(BC15&lt;95.01,BC15&gt;85.02),"MODERADO",IF(AND(BC15&lt;85.01,BC15&gt;1),"DEBIL","ESTABLECER CONTROL")))</f>
        <v>FUERTE</v>
      </c>
      <c r="BE15" s="476"/>
      <c r="BF15" s="450"/>
      <c r="BG15" s="450"/>
      <c r="BH15" s="450"/>
      <c r="BI15" s="453"/>
      <c r="BJ15" s="399"/>
      <c r="BK15" s="463"/>
      <c r="BL15" s="463"/>
      <c r="BM15" s="460"/>
      <c r="BN15" s="460"/>
      <c r="BO15" s="463"/>
      <c r="BP15" s="399"/>
      <c r="BQ15" s="445"/>
      <c r="BR15" s="443"/>
    </row>
    <row r="16" spans="1:70">
      <c r="O16" s="48"/>
    </row>
    <row r="17" spans="15:15">
      <c r="O17" s="48"/>
    </row>
    <row r="18" spans="15:15">
      <c r="O18" s="48"/>
    </row>
    <row r="19" spans="15:15">
      <c r="O19" s="48"/>
    </row>
    <row r="20" spans="15:15">
      <c r="O20" s="48"/>
    </row>
    <row r="21" spans="15:15">
      <c r="O21" s="48"/>
    </row>
    <row r="22" spans="15:15">
      <c r="O22" s="48"/>
    </row>
    <row r="23" spans="15:15">
      <c r="O23" s="48"/>
    </row>
    <row r="24" spans="15:15">
      <c r="O24" s="48"/>
    </row>
    <row r="25" spans="15:15">
      <c r="O25" s="48"/>
    </row>
    <row r="26" spans="15:15">
      <c r="O26" s="48"/>
    </row>
    <row r="27" spans="15:15">
      <c r="O27" s="48"/>
    </row>
    <row r="28" spans="15:15">
      <c r="O28" s="48"/>
    </row>
    <row r="29" spans="15:15">
      <c r="O29" s="48"/>
    </row>
    <row r="30" spans="15:15">
      <c r="O30" s="48"/>
    </row>
    <row r="31" spans="15:15">
      <c r="O31" s="48"/>
    </row>
    <row r="32" spans="15:15">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sheetData>
  <sheetProtection formatCells="0" formatRows="0"/>
  <dataConsolidate/>
  <mergeCells count="88">
    <mergeCell ref="P13:P15"/>
    <mergeCell ref="T13:T15"/>
    <mergeCell ref="V13:V15"/>
    <mergeCell ref="W13:W15"/>
    <mergeCell ref="S13:S15"/>
    <mergeCell ref="F13:F15"/>
    <mergeCell ref="H13:H15"/>
    <mergeCell ref="J13:J15"/>
    <mergeCell ref="L13:L15"/>
    <mergeCell ref="M13:M15"/>
    <mergeCell ref="I13:I15"/>
    <mergeCell ref="K13:K15"/>
    <mergeCell ref="BP14:BP15"/>
    <mergeCell ref="BJ10:BR10"/>
    <mergeCell ref="AN11:BF11"/>
    <mergeCell ref="BG11:BH11"/>
    <mergeCell ref="BQ11:BQ12"/>
    <mergeCell ref="BR11:BR12"/>
    <mergeCell ref="BM14:BM15"/>
    <mergeCell ref="BH13:BH15"/>
    <mergeCell ref="BG13:BG15"/>
    <mergeCell ref="BE13:BE15"/>
    <mergeCell ref="N10:BH10"/>
    <mergeCell ref="N11:P11"/>
    <mergeCell ref="Z13:Z15"/>
    <mergeCell ref="AA13:AA15"/>
    <mergeCell ref="AB13:AB15"/>
    <mergeCell ref="AE13:AE15"/>
    <mergeCell ref="D13:D15"/>
    <mergeCell ref="BR14:BR15"/>
    <mergeCell ref="BQ14:BQ15"/>
    <mergeCell ref="BK11:BN11"/>
    <mergeCell ref="BJ13:BJ15"/>
    <mergeCell ref="BF13:BF15"/>
    <mergeCell ref="BI13:BI15"/>
    <mergeCell ref="BO11:BO12"/>
    <mergeCell ref="BP11:BP12"/>
    <mergeCell ref="BJ11:BJ12"/>
    <mergeCell ref="BI11:BI12"/>
    <mergeCell ref="BN14:BN15"/>
    <mergeCell ref="BO13:BO15"/>
    <mergeCell ref="BK14:BK15"/>
    <mergeCell ref="BL14:BL15"/>
    <mergeCell ref="U13:U15"/>
    <mergeCell ref="A8:D8"/>
    <mergeCell ref="N13:N15"/>
    <mergeCell ref="O13:O15"/>
    <mergeCell ref="Q13:Q15"/>
    <mergeCell ref="E8:I8"/>
    <mergeCell ref="A10:A12"/>
    <mergeCell ref="B10:B12"/>
    <mergeCell ref="C10:C12"/>
    <mergeCell ref="B13:B15"/>
    <mergeCell ref="A13:A15"/>
    <mergeCell ref="C13:C15"/>
    <mergeCell ref="D10:K10"/>
    <mergeCell ref="E11:K11"/>
    <mergeCell ref="D11:D12"/>
    <mergeCell ref="E13:E15"/>
    <mergeCell ref="G13:G15"/>
    <mergeCell ref="Q11:AK11"/>
    <mergeCell ref="AL11:AL12"/>
    <mergeCell ref="AM11:AM12"/>
    <mergeCell ref="AC13:AC15"/>
    <mergeCell ref="AD13:AD15"/>
    <mergeCell ref="AI13:AI15"/>
    <mergeCell ref="AJ13:AJ15"/>
    <mergeCell ref="AL13:AL15"/>
    <mergeCell ref="AF13:AF15"/>
    <mergeCell ref="AG13:AG15"/>
    <mergeCell ref="AH13:AH15"/>
    <mergeCell ref="R13:R15"/>
    <mergeCell ref="AK13:AK15"/>
    <mergeCell ref="X13:X15"/>
    <mergeCell ref="Y13:Y15"/>
    <mergeCell ref="A1:D4"/>
    <mergeCell ref="AF3:AW3"/>
    <mergeCell ref="AF4:AW4"/>
    <mergeCell ref="A5:B5"/>
    <mergeCell ref="C5:D5"/>
    <mergeCell ref="E1:BR2"/>
    <mergeCell ref="E3:AE3"/>
    <mergeCell ref="E4:AE4"/>
    <mergeCell ref="E5:BR6"/>
    <mergeCell ref="A6:B6"/>
    <mergeCell ref="C6:D6"/>
    <mergeCell ref="AY3:BR3"/>
    <mergeCell ref="AY4:BR4"/>
  </mergeCells>
  <conditionalFormatting sqref="D13:D15">
    <cfRule type="expression" dxfId="494" priority="2395">
      <formula>#REF!&gt;=100%</formula>
    </cfRule>
    <cfRule type="expression" dxfId="493" priority="2396">
      <formula>#REF!&lt;100%</formula>
    </cfRule>
    <cfRule type="expression" dxfId="492" priority="2397">
      <formula>$M$13&lt;100%</formula>
    </cfRule>
    <cfRule type="expression" dxfId="491" priority="2398">
      <formula>$M$13&gt;=100%</formula>
    </cfRule>
  </conditionalFormatting>
  <conditionalFormatting sqref="N13:O13">
    <cfRule type="containsText" dxfId="490" priority="68" operator="containsText" text="RARA VEZ">
      <formula>NOT(ISERROR(SEARCH("RARA VEZ",N13)))</formula>
    </cfRule>
    <cfRule type="containsText" dxfId="489" priority="69" operator="containsText" text="IMPROBABLE">
      <formula>NOT(ISERROR(SEARCH("IMPROBABLE",N13)))</formula>
    </cfRule>
    <cfRule type="containsText" dxfId="488" priority="70" operator="containsText" text="POSIBLE">
      <formula>NOT(ISERROR(SEARCH("POSIBLE",N13)))</formula>
    </cfRule>
    <cfRule type="containsText" dxfId="487" priority="71" operator="containsText" text="PROBABLE">
      <formula>NOT(ISERROR(SEARCH("PROBABLE",N13)))</formula>
    </cfRule>
    <cfRule type="containsText" dxfId="486" priority="72" operator="containsText" text="CASI SEGURO">
      <formula>NOT(ISERROR(SEARCH("CASI SEGURO",N13)))</formula>
    </cfRule>
  </conditionalFormatting>
  <conditionalFormatting sqref="AK13:AK15">
    <cfRule type="containsText" dxfId="485" priority="73" operator="containsText" text="CATASTRÓFICO">
      <formula>NOT(ISERROR(SEARCH("CATASTRÓFICO",AK13)))</formula>
    </cfRule>
    <cfRule type="containsText" dxfId="484" priority="74" operator="containsText" text="MAYOR">
      <formula>NOT(ISERROR(SEARCH("MAYOR",AK13)))</formula>
    </cfRule>
    <cfRule type="containsText" dxfId="483" priority="75" operator="containsText" text="MODERADO">
      <formula>NOT(ISERROR(SEARCH("MODERADO",AK13)))</formula>
    </cfRule>
  </conditionalFormatting>
  <conditionalFormatting sqref="AL13">
    <cfRule type="containsText" dxfId="482" priority="64" operator="containsText" text="EXTREMO">
      <formula>NOT(ISERROR(SEARCH("EXTREMO",AL13)))</formula>
    </cfRule>
    <cfRule type="containsText" dxfId="481" priority="65" operator="containsText" text="ALTO">
      <formula>NOT(ISERROR(SEARCH("ALTO",AL13)))</formula>
    </cfRule>
    <cfRule type="containsText" dxfId="480" priority="66" operator="containsText" text="MODERADO">
      <formula>NOT(ISERROR(SEARCH("MODERADO",AL13)))</formula>
    </cfRule>
    <cfRule type="containsText" dxfId="479" priority="67" operator="containsText" text="BAJO">
      <formula>NOT(ISERROR(SEARCH("BAJO",AL13)))</formula>
    </cfRule>
  </conditionalFormatting>
  <conditionalFormatting sqref="BG13:BG15">
    <cfRule type="containsText" dxfId="478" priority="49" operator="containsText" text="CASI SEGURO">
      <formula>NOT(ISERROR(SEARCH("CASI SEGURO",BG13)))</formula>
    </cfRule>
    <cfRule type="containsText" dxfId="477" priority="50" operator="containsText" text="PROBABLE">
      <formula>NOT(ISERROR(SEARCH("PROBABLE",BG13)))</formula>
    </cfRule>
    <cfRule type="containsText" dxfId="476" priority="51" operator="containsText" text="POSIBLE">
      <formula>NOT(ISERROR(SEARCH("POSIBLE",BG13)))</formula>
    </cfRule>
    <cfRule type="containsText" dxfId="475" priority="52" operator="containsText" text="IMPROBABLE">
      <formula>NOT(ISERROR(SEARCH("IMPROBABLE",BG13)))</formula>
    </cfRule>
    <cfRule type="containsText" dxfId="474" priority="53" operator="containsText" text="RARA VEZ">
      <formula>NOT(ISERROR(SEARCH("RARA VEZ",BG13)))</formula>
    </cfRule>
  </conditionalFormatting>
  <conditionalFormatting sqref="BH13:BI13 BH14:BH15">
    <cfRule type="containsText" dxfId="473" priority="46" operator="containsText" text="MODERADO">
      <formula>NOT(ISERROR(SEARCH("MODERADO",BH13)))</formula>
    </cfRule>
    <cfRule type="containsText" dxfId="472" priority="47" operator="containsText" text="MAYOR">
      <formula>NOT(ISERROR(SEARCH("MAYOR",BH13)))</formula>
    </cfRule>
    <cfRule type="containsText" dxfId="471" priority="48" operator="containsText" text="CATASTRÓFICO">
      <formula>NOT(ISERROR(SEARCH("CATASTRÓFICO",BH13)))</formula>
    </cfRule>
  </conditionalFormatting>
  <conditionalFormatting sqref="BI13:BI15">
    <cfRule type="containsText" dxfId="470" priority="1" operator="containsText" text="BAJO">
      <formula>NOT(ISERROR(SEARCH("BAJO",BI13)))</formula>
    </cfRule>
    <cfRule type="containsText" dxfId="469" priority="2" operator="containsText" text="MODERADO">
      <formula>NOT(ISERROR(SEARCH("MODERADO",BI13)))</formula>
    </cfRule>
    <cfRule type="containsText" dxfId="468" priority="3" operator="containsText" text="ALTO">
      <formula>NOT(ISERROR(SEARCH("ALTO",BI13)))</formula>
    </cfRule>
    <cfRule type="containsText" dxfId="467" priority="4" operator="containsText" text="EXTREMO">
      <formula>NOT(ISERROR(SEARCH("EXTREMO",BI13)))</formula>
    </cfRule>
  </conditionalFormatting>
  <conditionalFormatting sqref="BK13:BO13 BK14:BN14">
    <cfRule type="expression" dxfId="466" priority="63">
      <formula>#REF!="DILIGENCIE EL PLAN DE ACCIÓN"</formula>
    </cfRule>
  </conditionalFormatting>
  <dataValidations count="3">
    <dataValidation type="list" allowBlank="1" showInputMessage="1" showErrorMessage="1" sqref="E13:E15 G13:G15 I13:I15 K13:K15" xr:uid="{00000000-0002-0000-0200-000000000000}">
      <formula1>Acción</formula1>
    </dataValidation>
    <dataValidation type="list" allowBlank="1" showInputMessage="1" showErrorMessage="1" sqref="BJ13:BJ15" xr:uid="{00000000-0002-0000-0200-000001000000}">
      <formula1>TRATAMIENTOC</formula1>
    </dataValidation>
    <dataValidation type="list" allowBlank="1" showInputMessage="1" showErrorMessage="1" sqref="BI13:BI15" xr:uid="{00000000-0002-0000-0200-000002000000}">
      <formula1>"EXTREMO,ALTO,MODERADO"</formula1>
    </dataValidation>
  </dataValidations>
  <pageMargins left="0.7" right="0.7" top="0.75" bottom="0.75" header="0.3" footer="0.3"/>
  <pageSetup paperSize="9" scale="10" orientation="portrait" r:id="rId1"/>
  <drawing r:id="rId2"/>
  <legacyDrawing r:id="rId3"/>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200-000003000000}">
          <x14:formula1>
            <xm:f>'Formulas Corrupción'!$D$7:$D$22</xm:f>
          </x14:formula1>
          <xm:sqref>A13</xm:sqref>
        </x14:dataValidation>
        <x14:dataValidation type="list" allowBlank="1" showInputMessage="1" showErrorMessage="1" xr:uid="{00000000-0002-0000-0200-000004000000}">
          <x14:formula1>
            <xm:f>'Formulas Corrupción'!$M$7:$M$9</xm:f>
          </x14:formula1>
          <xm:sqref>BA13:BA15</xm:sqref>
        </x14:dataValidation>
        <x14:dataValidation type="list" allowBlank="1" showInputMessage="1" showErrorMessage="1" xr:uid="{00000000-0002-0000-0200-000005000000}">
          <x14:formula1>
            <xm:f>'Formulas Corrupción'!$L$7:$L$8</xm:f>
          </x14:formula1>
          <xm:sqref>AY13:AY15</xm:sqref>
        </x14:dataValidation>
        <x14:dataValidation type="list" allowBlank="1" showInputMessage="1" showErrorMessage="1" xr:uid="{00000000-0002-0000-0200-000006000000}">
          <x14:formula1>
            <xm:f>'Formulas Corrupción'!$K$7:$K$8</xm:f>
          </x14:formula1>
          <xm:sqref>AW13:AW15</xm:sqref>
        </x14:dataValidation>
        <x14:dataValidation type="list" allowBlank="1" showInputMessage="1" showErrorMessage="1" xr:uid="{00000000-0002-0000-0200-000007000000}">
          <x14:formula1>
            <xm:f>'Formulas Corrupción'!$J$7:$J$9</xm:f>
          </x14:formula1>
          <xm:sqref>AU13:AU15</xm:sqref>
        </x14:dataValidation>
        <x14:dataValidation type="list" allowBlank="1" showInputMessage="1" showErrorMessage="1" xr:uid="{00000000-0002-0000-0200-000008000000}">
          <x14:formula1>
            <xm:f>'Formulas Corrupción'!$I$7:$I$8</xm:f>
          </x14:formula1>
          <xm:sqref>AS13:AS15</xm:sqref>
        </x14:dataValidation>
        <x14:dataValidation type="list" allowBlank="1" showInputMessage="1" showErrorMessage="1" xr:uid="{00000000-0002-0000-0200-000009000000}">
          <x14:formula1>
            <xm:f>'Formulas Corrupción'!$H$7:$H$8</xm:f>
          </x14:formula1>
          <xm:sqref>AQ13:AQ15</xm:sqref>
        </x14:dataValidation>
        <x14:dataValidation type="list" allowBlank="1" showInputMessage="1" showErrorMessage="1" xr:uid="{00000000-0002-0000-0200-00000A000000}">
          <x14:formula1>
            <xm:f>'Formulas Corrupción'!$G$7:$G$8</xm:f>
          </x14:formula1>
          <xm:sqref>AO13:AO15</xm:sqref>
        </x14:dataValidation>
        <x14:dataValidation type="list" allowBlank="1" showInputMessage="1" showErrorMessage="1" xr:uid="{00000000-0002-0000-0200-00000B000000}">
          <x14:formula1>
            <xm:f>'Formulas Corrupción'!$P$7:$P$8</xm:f>
          </x14:formula1>
          <xm:sqref>Q13:AI15</xm:sqref>
        </x14:dataValidation>
        <x14:dataValidation type="list" allowBlank="1" showInputMessage="1" showErrorMessage="1" xr:uid="{00000000-0002-0000-0200-00000C000000}">
          <x14:formula1>
            <xm:f>'Formulas Corrupción'!$E$7:$E$11</xm:f>
          </x14:formula1>
          <xm:sqref>N13:N15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D5:AC22"/>
  <sheetViews>
    <sheetView topLeftCell="A7" workbookViewId="0">
      <selection activeCell="D7" sqref="D7"/>
    </sheetView>
  </sheetViews>
  <sheetFormatPr baseColWidth="10" defaultColWidth="10.85546875" defaultRowHeight="15"/>
  <cols>
    <col min="1" max="3" width="10.85546875" style="17"/>
    <col min="4" max="4" width="45.85546875" style="17" customWidth="1"/>
    <col min="5" max="5" width="46.85546875" style="17" customWidth="1"/>
    <col min="6" max="6" width="36.85546875" style="17" customWidth="1"/>
    <col min="7" max="12" width="16.7109375" style="17" customWidth="1"/>
    <col min="13" max="15" width="12.7109375" style="17" customWidth="1"/>
    <col min="16" max="17" width="36.85546875" style="17" customWidth="1"/>
    <col min="18" max="18" width="2" style="18" customWidth="1"/>
    <col min="19" max="19" width="36.85546875" style="17" customWidth="1"/>
    <col min="20" max="20" width="26.85546875" style="17" customWidth="1"/>
    <col min="21" max="21" width="15.7109375" style="17" customWidth="1"/>
    <col min="22" max="22" width="9.28515625" style="17" customWidth="1"/>
    <col min="23" max="23" width="18.42578125" style="17" customWidth="1"/>
    <col min="24" max="24" width="10.7109375" style="17" customWidth="1"/>
    <col min="25" max="25" width="22" style="17" customWidth="1"/>
    <col min="26" max="26" width="16.42578125" style="17" customWidth="1"/>
    <col min="27" max="28" width="15.7109375" style="17" customWidth="1"/>
    <col min="29" max="16384" width="10.85546875" style="17"/>
  </cols>
  <sheetData>
    <row r="5" spans="4:29">
      <c r="G5" s="489" t="s">
        <v>169</v>
      </c>
      <c r="H5" s="489"/>
      <c r="I5" s="489"/>
      <c r="J5" s="489"/>
      <c r="K5" s="489"/>
      <c r="L5" s="489"/>
      <c r="M5" s="489"/>
      <c r="N5" s="489"/>
      <c r="O5" s="489"/>
    </row>
    <row r="6" spans="4:29" ht="60">
      <c r="D6" s="6" t="s">
        <v>89</v>
      </c>
      <c r="E6" s="19" t="s">
        <v>70</v>
      </c>
      <c r="F6" s="19" t="s">
        <v>69</v>
      </c>
      <c r="G6" s="20" t="s">
        <v>159</v>
      </c>
      <c r="H6" s="20" t="s">
        <v>160</v>
      </c>
      <c r="I6" s="20" t="s">
        <v>161</v>
      </c>
      <c r="J6" s="21" t="s">
        <v>162</v>
      </c>
      <c r="K6" s="21" t="s">
        <v>163</v>
      </c>
      <c r="L6" s="21" t="s">
        <v>164</v>
      </c>
      <c r="M6" s="22" t="s">
        <v>165</v>
      </c>
      <c r="N6" s="19"/>
      <c r="O6" s="19"/>
      <c r="P6" s="19" t="s">
        <v>170</v>
      </c>
      <c r="Q6" s="19" t="s">
        <v>50</v>
      </c>
      <c r="R6" s="23"/>
      <c r="S6" s="19" t="s">
        <v>63</v>
      </c>
      <c r="T6" s="24" t="s">
        <v>56</v>
      </c>
      <c r="U6" s="25" t="s">
        <v>26</v>
      </c>
      <c r="V6" s="25" t="s">
        <v>27</v>
      </c>
      <c r="W6" s="25" t="s">
        <v>28</v>
      </c>
      <c r="X6" s="25" t="s">
        <v>27</v>
      </c>
      <c r="Y6" s="25" t="s">
        <v>29</v>
      </c>
      <c r="Z6" s="25" t="s">
        <v>5</v>
      </c>
      <c r="AA6" s="25" t="s">
        <v>30</v>
      </c>
      <c r="AB6" s="25" t="s">
        <v>45</v>
      </c>
      <c r="AC6" s="26" t="s">
        <v>52</v>
      </c>
    </row>
    <row r="7" spans="4:29" ht="36">
      <c r="D7" s="5" t="s">
        <v>90</v>
      </c>
      <c r="E7" s="27" t="s">
        <v>478</v>
      </c>
      <c r="F7" s="27" t="s">
        <v>171</v>
      </c>
      <c r="G7" s="27" t="s">
        <v>172</v>
      </c>
      <c r="H7" s="27" t="s">
        <v>173</v>
      </c>
      <c r="I7" s="27" t="s">
        <v>174</v>
      </c>
      <c r="J7" s="27" t="s">
        <v>175</v>
      </c>
      <c r="K7" s="27" t="s">
        <v>176</v>
      </c>
      <c r="L7" s="27" t="s">
        <v>177</v>
      </c>
      <c r="M7" s="27" t="s">
        <v>178</v>
      </c>
      <c r="N7" s="27"/>
      <c r="O7" s="27"/>
      <c r="P7" s="27" t="s">
        <v>179</v>
      </c>
      <c r="Q7" s="27" t="s">
        <v>48</v>
      </c>
      <c r="R7" s="28"/>
      <c r="S7" s="27" t="s">
        <v>64</v>
      </c>
      <c r="T7" s="27" t="s">
        <v>20</v>
      </c>
      <c r="U7" s="27" t="s">
        <v>31</v>
      </c>
      <c r="V7" s="29">
        <v>0.25</v>
      </c>
      <c r="W7" s="27" t="s">
        <v>34</v>
      </c>
      <c r="X7" s="29">
        <v>0.25</v>
      </c>
      <c r="Y7" s="27" t="s">
        <v>36</v>
      </c>
      <c r="Z7" s="27" t="s">
        <v>38</v>
      </c>
      <c r="AA7" s="27" t="s">
        <v>40</v>
      </c>
      <c r="AB7" s="27" t="s">
        <v>46</v>
      </c>
      <c r="AC7" s="27" t="s">
        <v>76</v>
      </c>
    </row>
    <row r="8" spans="4:29" ht="36">
      <c r="D8" s="5" t="s">
        <v>91</v>
      </c>
      <c r="E8" s="27" t="s">
        <v>180</v>
      </c>
      <c r="F8" s="27" t="s">
        <v>181</v>
      </c>
      <c r="G8" s="27" t="s">
        <v>182</v>
      </c>
      <c r="H8" s="27" t="s">
        <v>183</v>
      </c>
      <c r="I8" s="27" t="s">
        <v>184</v>
      </c>
      <c r="J8" s="27" t="s">
        <v>185</v>
      </c>
      <c r="K8" s="27" t="s">
        <v>186</v>
      </c>
      <c r="L8" s="27" t="s">
        <v>187</v>
      </c>
      <c r="M8" s="27" t="s">
        <v>188</v>
      </c>
      <c r="N8" s="27"/>
      <c r="O8" s="27"/>
      <c r="P8" s="27" t="s">
        <v>189</v>
      </c>
      <c r="Q8" s="27" t="s">
        <v>190</v>
      </c>
      <c r="R8" s="28"/>
      <c r="S8" s="27" t="s">
        <v>65</v>
      </c>
      <c r="T8" s="27" t="s">
        <v>21</v>
      </c>
      <c r="U8" s="27" t="s">
        <v>33</v>
      </c>
      <c r="V8" s="29">
        <v>0.15</v>
      </c>
      <c r="W8" s="27" t="s">
        <v>35</v>
      </c>
      <c r="X8" s="29">
        <v>0.15</v>
      </c>
      <c r="Y8" s="27" t="s">
        <v>37</v>
      </c>
      <c r="Z8" s="27" t="s">
        <v>39</v>
      </c>
      <c r="AA8" s="27" t="s">
        <v>41</v>
      </c>
      <c r="AB8" s="27" t="s">
        <v>47</v>
      </c>
      <c r="AC8" s="27" t="s">
        <v>77</v>
      </c>
    </row>
    <row r="9" spans="4:29">
      <c r="D9" s="5" t="s">
        <v>92</v>
      </c>
      <c r="E9" s="27" t="s">
        <v>191</v>
      </c>
      <c r="F9" s="27" t="s">
        <v>192</v>
      </c>
      <c r="G9" s="27"/>
      <c r="H9" s="27"/>
      <c r="I9" s="27"/>
      <c r="J9" s="27" t="s">
        <v>193</v>
      </c>
      <c r="K9" s="27"/>
      <c r="L9" s="27"/>
      <c r="M9" s="27" t="s">
        <v>194</v>
      </c>
      <c r="N9" s="27"/>
      <c r="O9" s="27"/>
      <c r="P9" s="27"/>
      <c r="Q9" s="27" t="s">
        <v>49</v>
      </c>
      <c r="R9" s="28"/>
      <c r="S9" s="27" t="s">
        <v>67</v>
      </c>
      <c r="T9" s="27" t="s">
        <v>22</v>
      </c>
      <c r="U9" s="27" t="s">
        <v>32</v>
      </c>
      <c r="V9" s="29">
        <v>0.1</v>
      </c>
      <c r="W9" s="27"/>
      <c r="X9" s="27"/>
      <c r="Y9" s="27"/>
      <c r="Z9" s="27"/>
      <c r="AA9" s="27"/>
      <c r="AB9" s="27" t="s">
        <v>48</v>
      </c>
      <c r="AC9" s="17" t="s">
        <v>78</v>
      </c>
    </row>
    <row r="10" spans="4:29">
      <c r="D10" s="5" t="s">
        <v>93</v>
      </c>
      <c r="E10" s="27" t="s">
        <v>195</v>
      </c>
      <c r="F10" s="27" t="s">
        <v>196</v>
      </c>
      <c r="G10" s="27"/>
      <c r="H10" s="27"/>
      <c r="I10" s="27"/>
      <c r="J10" s="27"/>
      <c r="K10" s="27"/>
      <c r="L10" s="27"/>
      <c r="M10" s="27"/>
      <c r="N10" s="27"/>
      <c r="O10" s="27"/>
      <c r="P10" s="27"/>
      <c r="Q10" s="27" t="s">
        <v>197</v>
      </c>
      <c r="R10" s="28"/>
      <c r="S10" s="27" t="s">
        <v>66</v>
      </c>
      <c r="T10" s="27" t="s">
        <v>23</v>
      </c>
      <c r="U10" s="27"/>
      <c r="V10" s="27"/>
      <c r="W10" s="27"/>
      <c r="X10" s="27"/>
      <c r="Y10" s="27"/>
      <c r="Z10" s="27"/>
      <c r="AA10" s="27"/>
      <c r="AB10" s="27" t="s">
        <v>49</v>
      </c>
    </row>
    <row r="11" spans="4:29">
      <c r="D11" s="5" t="s">
        <v>94</v>
      </c>
      <c r="E11" s="27" t="s">
        <v>198</v>
      </c>
      <c r="F11" s="27" t="s">
        <v>199</v>
      </c>
      <c r="G11" s="27"/>
      <c r="H11" s="27"/>
      <c r="I11" s="27"/>
      <c r="J11" s="27"/>
      <c r="K11" s="27"/>
      <c r="L11" s="27"/>
      <c r="M11" s="27"/>
      <c r="N11" s="27"/>
      <c r="O11" s="27"/>
      <c r="P11" s="27"/>
      <c r="Q11" s="27"/>
      <c r="R11" s="28"/>
      <c r="S11" s="27" t="s">
        <v>68</v>
      </c>
      <c r="T11" s="27" t="s">
        <v>24</v>
      </c>
    </row>
    <row r="12" spans="4:29">
      <c r="D12" s="5" t="s">
        <v>95</v>
      </c>
    </row>
    <row r="13" spans="4:29">
      <c r="D13" s="5" t="s">
        <v>96</v>
      </c>
    </row>
    <row r="14" spans="4:29">
      <c r="D14" s="5" t="s">
        <v>97</v>
      </c>
    </row>
    <row r="15" spans="4:29">
      <c r="D15" s="5" t="s">
        <v>98</v>
      </c>
    </row>
    <row r="16" spans="4:29">
      <c r="D16" s="5" t="s">
        <v>99</v>
      </c>
    </row>
    <row r="17" spans="4:4">
      <c r="D17" s="5" t="s">
        <v>100</v>
      </c>
    </row>
    <row r="18" spans="4:4">
      <c r="D18" s="5" t="s">
        <v>101</v>
      </c>
    </row>
    <row r="19" spans="4:4">
      <c r="D19" s="5" t="s">
        <v>102</v>
      </c>
    </row>
    <row r="20" spans="4:4">
      <c r="D20" s="5" t="s">
        <v>103</v>
      </c>
    </row>
    <row r="21" spans="4:4">
      <c r="D21" s="5" t="s">
        <v>104</v>
      </c>
    </row>
    <row r="22" spans="4:4">
      <c r="D22" s="5" t="s">
        <v>105</v>
      </c>
    </row>
  </sheetData>
  <mergeCells count="1">
    <mergeCell ref="G5:O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tabColor rgb="FF0070C0"/>
  </sheetPr>
  <dimension ref="A1:BR65"/>
  <sheetViews>
    <sheetView view="pageBreakPreview" topLeftCell="BG11" zoomScale="80" zoomScaleNormal="40" zoomScaleSheetLayoutView="80" workbookViewId="0">
      <selection activeCell="BQ14" sqref="BQ14:BQ15"/>
    </sheetView>
  </sheetViews>
  <sheetFormatPr baseColWidth="10" defaultColWidth="11.42578125" defaultRowHeight="12"/>
  <cols>
    <col min="1" max="1" width="14.42578125" style="10" customWidth="1"/>
    <col min="2" max="2" width="11.42578125" style="10"/>
    <col min="3" max="3" width="6.7109375" style="14" customWidth="1"/>
    <col min="4" max="4" width="20.7109375" style="14" customWidth="1"/>
    <col min="5" max="5" width="8.28515625" style="14" customWidth="1"/>
    <col min="6" max="6" width="2.28515625" style="14" hidden="1" customWidth="1"/>
    <col min="7" max="7" width="12.28515625" style="14" customWidth="1"/>
    <col min="8" max="8" width="2.28515625" style="14" hidden="1" customWidth="1"/>
    <col min="9" max="9" width="26.7109375" style="10" bestFit="1" customWidth="1"/>
    <col min="10" max="10" width="2.42578125" style="14" hidden="1" customWidth="1"/>
    <col min="11" max="11" width="29.7109375" style="10" customWidth="1"/>
    <col min="12" max="12" width="4.28515625" style="14" hidden="1" customWidth="1"/>
    <col min="13" max="13" width="4.85546875" style="14" hidden="1" customWidth="1"/>
    <col min="14" max="14" width="19.7109375" style="10" customWidth="1"/>
    <col min="15" max="15" width="17.28515625" style="14" customWidth="1"/>
    <col min="16" max="16" width="3.14062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3.85546875"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6.140625" style="10" customWidth="1"/>
    <col min="46" max="46" width="2.85546875" style="10" customWidth="1"/>
    <col min="47" max="47" width="20.7109375" style="10" customWidth="1"/>
    <col min="48" max="48" width="3.42578125" style="10" customWidth="1"/>
    <col min="49" max="49" width="20.7109375" style="10" customWidth="1"/>
    <col min="50" max="50" width="2.85546875" style="10" customWidth="1"/>
    <col min="51" max="51" width="20.7109375" style="10" customWidth="1"/>
    <col min="52" max="52" width="3.5703125" style="10" customWidth="1"/>
    <col min="53" max="53" width="20.7109375" style="10" customWidth="1"/>
    <col min="54" max="54" width="4.42578125" style="10" customWidth="1"/>
    <col min="55" max="55" width="4.7109375" style="10"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112.5" customHeight="1">
      <c r="A13" s="422" t="s">
        <v>91</v>
      </c>
      <c r="B13" s="493" t="s">
        <v>546</v>
      </c>
      <c r="C13" s="425" t="s">
        <v>6</v>
      </c>
      <c r="D13" s="439" t="s">
        <v>785</v>
      </c>
      <c r="E13" s="436" t="s">
        <v>179</v>
      </c>
      <c r="F13" s="480"/>
      <c r="G13" s="436" t="s">
        <v>179</v>
      </c>
      <c r="H13" s="480"/>
      <c r="I13" s="436" t="s">
        <v>179</v>
      </c>
      <c r="J13" s="483"/>
      <c r="K13" s="436" t="s">
        <v>179</v>
      </c>
      <c r="L13" s="486">
        <f>IF(K13="SI",25%,0%)</f>
        <v>0.25</v>
      </c>
      <c r="M13" s="486">
        <f>F13+H13+J13+L13</f>
        <v>0.25</v>
      </c>
      <c r="N13" s="406" t="s">
        <v>180</v>
      </c>
      <c r="O13" s="409" t="str">
        <f>+IF(N13="NO SE HA PRESENTADO EN LOS ULTIMOS 5 AÑOS","RARA VEZ",IF(N13="AL MENOS 1 VEZ EN LOS ULTIMOS 5 AÑOS","IMPROBABLE",IF(N13="AL MENOS 1 VEZ EN LOS ULTIMOS 2 AÑOS","POSIBLE",IF(N13="AL MENOS 1 VEZ EN EL ULTIMO AÑO","PROBABLE",IF(N13="MAS DE 1 VEZ AL AÑO","CASI SEGURO","ERROR")))))</f>
        <v>IMPROBABLE</v>
      </c>
      <c r="P13" s="406" t="str">
        <f>+IF(O13="RARA VEZ","20%",IF(O13="IMPROBABLE","40%",IF(O13="POSIBLE","60%",IF(O13="PROBABLE","80%",IF(O13="CASI SEGURO","100%","ERROR")))))</f>
        <v>40%</v>
      </c>
      <c r="Q13" s="492" t="s">
        <v>179</v>
      </c>
      <c r="R13" s="492" t="s">
        <v>179</v>
      </c>
      <c r="S13" s="492" t="s">
        <v>179</v>
      </c>
      <c r="T13" s="492" t="s">
        <v>179</v>
      </c>
      <c r="U13" s="492" t="s">
        <v>179</v>
      </c>
      <c r="V13" s="492" t="s">
        <v>189</v>
      </c>
      <c r="W13" s="492" t="s">
        <v>179</v>
      </c>
      <c r="X13" s="492" t="s">
        <v>189</v>
      </c>
      <c r="Y13" s="492" t="s">
        <v>179</v>
      </c>
      <c r="Z13" s="492" t="s">
        <v>179</v>
      </c>
      <c r="AA13" s="492" t="s">
        <v>179</v>
      </c>
      <c r="AB13" s="492" t="s">
        <v>179</v>
      </c>
      <c r="AC13" s="492" t="s">
        <v>189</v>
      </c>
      <c r="AD13" s="492" t="s">
        <v>179</v>
      </c>
      <c r="AE13" s="492" t="s">
        <v>189</v>
      </c>
      <c r="AF13" s="492" t="s">
        <v>189</v>
      </c>
      <c r="AG13" s="492" t="s">
        <v>179</v>
      </c>
      <c r="AH13" s="492" t="s">
        <v>189</v>
      </c>
      <c r="AI13" s="492" t="s">
        <v>189</v>
      </c>
      <c r="AJ13" s="398">
        <f>COUNTIF(Q13:AI15,"SI")</f>
        <v>12</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13" t="s">
        <v>786</v>
      </c>
      <c r="AN13" s="214" t="s">
        <v>788</v>
      </c>
      <c r="AO13" s="140" t="s">
        <v>172</v>
      </c>
      <c r="AP13" s="165">
        <f>IF(AO13="Asignado",15,0)</f>
        <v>15</v>
      </c>
      <c r="AQ13" s="165" t="s">
        <v>173</v>
      </c>
      <c r="AR13" s="165">
        <f>IF(AQ13="adecuado",15,0)</f>
        <v>15</v>
      </c>
      <c r="AS13" s="165" t="s">
        <v>174</v>
      </c>
      <c r="AT13" s="165">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3" t="str">
        <f>IF(BC13&gt;95,"FUERTE",IF(AND(BC13&lt;95.01,BC13&gt;85.02),"MODERADO",IF(AND(BC13&lt;85.01,BC13&gt;1),"DEBIL","ESTABLECER CONTROL")))</f>
        <v>FUERTE</v>
      </c>
      <c r="BE13" s="475">
        <f>AVERAGE(BC13:BC15)</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178" t="s">
        <v>791</v>
      </c>
      <c r="BL13" s="178" t="s">
        <v>789</v>
      </c>
      <c r="BM13" s="134">
        <v>45809</v>
      </c>
      <c r="BN13" s="134">
        <v>46006</v>
      </c>
      <c r="BO13" s="202" t="s">
        <v>547</v>
      </c>
      <c r="BP13" s="13" t="s">
        <v>806</v>
      </c>
      <c r="BQ13" s="345" t="s">
        <v>816</v>
      </c>
      <c r="BR13" s="346" t="s">
        <v>78</v>
      </c>
    </row>
    <row r="14" spans="1:70" ht="82.5" customHeight="1">
      <c r="A14" s="423"/>
      <c r="B14" s="494"/>
      <c r="C14" s="426"/>
      <c r="D14" s="440"/>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407"/>
      <c r="AJ14" s="398"/>
      <c r="AK14" s="403"/>
      <c r="AL14" s="400"/>
      <c r="AM14" s="215" t="s">
        <v>787</v>
      </c>
      <c r="AN14" s="216" t="s">
        <v>788</v>
      </c>
      <c r="AO14" s="67" t="s">
        <v>172</v>
      </c>
      <c r="AP14" s="133">
        <f t="shared" ref="AP14:AP15" si="1">IF(AO14="Asignado",15,0)</f>
        <v>15</v>
      </c>
      <c r="AQ14" s="133" t="s">
        <v>173</v>
      </c>
      <c r="AR14" s="133">
        <f t="shared" ref="AR14" si="2">IF(AQ14="adecuado",15,0)</f>
        <v>15</v>
      </c>
      <c r="AS14" s="133" t="s">
        <v>174</v>
      </c>
      <c r="AT14" s="133">
        <f t="shared" ref="AT14" si="3">IF(AS14="Oportuna",15,0)</f>
        <v>15</v>
      </c>
      <c r="AU14" s="133" t="s">
        <v>175</v>
      </c>
      <c r="AV14" s="133">
        <f t="shared" ref="AV14" si="4">IF(AU14="Prevenir",15,IF(AU14="Detectar",10,0))</f>
        <v>15</v>
      </c>
      <c r="AW14" s="133" t="s">
        <v>176</v>
      </c>
      <c r="AX14" s="133">
        <f t="shared" ref="AX14" si="5">IF(AW14="Confiable",15,0)</f>
        <v>15</v>
      </c>
      <c r="AY14" s="133" t="s">
        <v>177</v>
      </c>
      <c r="AZ14" s="133">
        <f t="shared" ref="AZ14" si="6">IF(AY14="Se investigan y resuelven oportunamente",15,0)</f>
        <v>15</v>
      </c>
      <c r="BA14" s="133" t="s">
        <v>178</v>
      </c>
      <c r="BB14" s="133">
        <f t="shared" ref="BB14" si="7">IF(BA14="Completa",10,IF(BA14="Incompleta",5,0))</f>
        <v>10</v>
      </c>
      <c r="BC14" s="133">
        <f t="shared" ref="BC14" si="8">BB14+AZ14+AX14+AV14+AT14+AR14+AP14</f>
        <v>100</v>
      </c>
      <c r="BD14" s="174" t="str">
        <f>IF(BC14&gt;95,"FUERTE",IF(AND(BC14&lt;95.01,BC14&gt;85.02),"MODERADO",IF(AND(BC14&lt;85.01,BC14&gt;1),"DEBIL","ESTABLECER CONTROL")))</f>
        <v>FUERTE</v>
      </c>
      <c r="BE14" s="475"/>
      <c r="BF14" s="449"/>
      <c r="BG14" s="449"/>
      <c r="BH14" s="449"/>
      <c r="BI14" s="452"/>
      <c r="BJ14" s="398"/>
      <c r="BK14" s="203" t="s">
        <v>790</v>
      </c>
      <c r="BL14" s="203" t="s">
        <v>788</v>
      </c>
      <c r="BM14" s="207">
        <v>45809</v>
      </c>
      <c r="BN14" s="207">
        <v>46006</v>
      </c>
      <c r="BO14" s="203" t="s">
        <v>548</v>
      </c>
      <c r="BP14" s="465" t="s">
        <v>806</v>
      </c>
      <c r="BQ14" s="465" t="s">
        <v>817</v>
      </c>
      <c r="BR14" s="490" t="s">
        <v>78</v>
      </c>
    </row>
    <row r="15" spans="1:70" ht="50.1" customHeight="1" thickBot="1">
      <c r="A15" s="424"/>
      <c r="B15" s="495"/>
      <c r="C15" s="427"/>
      <c r="D15" s="441"/>
      <c r="E15" s="438"/>
      <c r="F15" s="482"/>
      <c r="G15" s="438"/>
      <c r="H15" s="482"/>
      <c r="I15" s="438"/>
      <c r="J15" s="485"/>
      <c r="K15" s="438"/>
      <c r="L15" s="488"/>
      <c r="M15" s="488"/>
      <c r="N15" s="408"/>
      <c r="O15" s="410"/>
      <c r="P15" s="408"/>
      <c r="Q15" s="407"/>
      <c r="R15" s="407"/>
      <c r="S15" s="407"/>
      <c r="T15" s="407"/>
      <c r="U15" s="407"/>
      <c r="V15" s="407"/>
      <c r="W15" s="407"/>
      <c r="X15" s="407"/>
      <c r="Y15" s="407"/>
      <c r="Z15" s="407"/>
      <c r="AA15" s="407"/>
      <c r="AB15" s="407"/>
      <c r="AC15" s="407"/>
      <c r="AD15" s="407"/>
      <c r="AE15" s="407"/>
      <c r="AF15" s="407"/>
      <c r="AG15" s="407"/>
      <c r="AH15" s="407"/>
      <c r="AI15" s="407"/>
      <c r="AJ15" s="399"/>
      <c r="AK15" s="404"/>
      <c r="AL15" s="401"/>
      <c r="AM15" s="217"/>
      <c r="AN15" s="218"/>
      <c r="AO15" s="164"/>
      <c r="AP15" s="166">
        <f t="shared" si="1"/>
        <v>0</v>
      </c>
      <c r="AQ15" s="166"/>
      <c r="AR15" s="166"/>
      <c r="AS15" s="166"/>
      <c r="AT15" s="166"/>
      <c r="AU15" s="166"/>
      <c r="AV15" s="166"/>
      <c r="AW15" s="166"/>
      <c r="AX15" s="166"/>
      <c r="AY15" s="166"/>
      <c r="AZ15" s="166"/>
      <c r="BA15" s="166"/>
      <c r="BB15" s="166"/>
      <c r="BC15" s="166"/>
      <c r="BD15" s="175"/>
      <c r="BE15" s="476"/>
      <c r="BF15" s="450"/>
      <c r="BG15" s="450"/>
      <c r="BH15" s="450"/>
      <c r="BI15" s="453"/>
      <c r="BJ15" s="399"/>
      <c r="BK15" s="204"/>
      <c r="BL15" s="204"/>
      <c r="BM15" s="208"/>
      <c r="BN15" s="208"/>
      <c r="BO15" s="204"/>
      <c r="BP15" s="399"/>
      <c r="BQ15" s="399"/>
      <c r="BR15" s="491"/>
    </row>
    <row r="16" spans="1:70">
      <c r="O16" s="48"/>
    </row>
    <row r="17" spans="15:15">
      <c r="O17" s="48"/>
    </row>
    <row r="18" spans="15:15">
      <c r="O18" s="48"/>
    </row>
    <row r="19" spans="15:15">
      <c r="O19" s="48"/>
    </row>
    <row r="20" spans="15:15">
      <c r="O20" s="48"/>
    </row>
    <row r="21" spans="15:15">
      <c r="O21" s="48"/>
    </row>
    <row r="22" spans="15:15">
      <c r="O22" s="48"/>
    </row>
    <row r="23" spans="15:15">
      <c r="O23" s="48"/>
    </row>
    <row r="24" spans="15:15">
      <c r="O24" s="48"/>
    </row>
    <row r="25" spans="15:15">
      <c r="O25" s="48"/>
    </row>
    <row r="26" spans="15:15">
      <c r="O26" s="48"/>
    </row>
    <row r="27" spans="15:15">
      <c r="O27" s="48"/>
    </row>
    <row r="28" spans="15:15">
      <c r="O28" s="48"/>
    </row>
    <row r="29" spans="15:15">
      <c r="O29" s="48"/>
    </row>
    <row r="30" spans="15:15">
      <c r="O30" s="48"/>
    </row>
    <row r="31" spans="15:15">
      <c r="O31" s="48"/>
    </row>
    <row r="32" spans="15:15">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sheetData>
  <sheetProtection formatCells="0" formatRows="0"/>
  <dataConsolidate/>
  <mergeCells count="82">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 ref="BJ10:BR10"/>
    <mergeCell ref="D11:D12"/>
    <mergeCell ref="E11:K11"/>
    <mergeCell ref="N11:P11"/>
    <mergeCell ref="Q11:AK11"/>
    <mergeCell ref="BO11:BO12"/>
    <mergeCell ref="BP11:BP12"/>
    <mergeCell ref="BQ11:BQ12"/>
    <mergeCell ref="BR11:BR12"/>
    <mergeCell ref="BJ11:BJ12"/>
    <mergeCell ref="BK11:BN11"/>
    <mergeCell ref="A10:A12"/>
    <mergeCell ref="B10:B12"/>
    <mergeCell ref="C10:C12"/>
    <mergeCell ref="D10:K10"/>
    <mergeCell ref="N10:BH10"/>
    <mergeCell ref="A13:A15"/>
    <mergeCell ref="B13:B15"/>
    <mergeCell ref="C13:C15"/>
    <mergeCell ref="D13:D15"/>
    <mergeCell ref="E13:E15"/>
    <mergeCell ref="F13:F15"/>
    <mergeCell ref="AL11:AL12"/>
    <mergeCell ref="AM11:AM12"/>
    <mergeCell ref="AN11:BF11"/>
    <mergeCell ref="BG11:BH11"/>
    <mergeCell ref="R13:R15"/>
    <mergeCell ref="G13:G15"/>
    <mergeCell ref="H13:H15"/>
    <mergeCell ref="I13:I15"/>
    <mergeCell ref="J13:J15"/>
    <mergeCell ref="K13:K15"/>
    <mergeCell ref="L13:L15"/>
    <mergeCell ref="M13:M15"/>
    <mergeCell ref="N13:N15"/>
    <mergeCell ref="O13:O15"/>
    <mergeCell ref="P13:P15"/>
    <mergeCell ref="Q13:Q15"/>
    <mergeCell ref="AD13:AD15"/>
    <mergeCell ref="S13:S15"/>
    <mergeCell ref="T13:T15"/>
    <mergeCell ref="U13:U15"/>
    <mergeCell ref="V13:V15"/>
    <mergeCell ref="W13:W15"/>
    <mergeCell ref="X13:X15"/>
    <mergeCell ref="Y13:Y15"/>
    <mergeCell ref="Z13:Z15"/>
    <mergeCell ref="AA13:AA15"/>
    <mergeCell ref="AB13:AB15"/>
    <mergeCell ref="AC13:AC15"/>
    <mergeCell ref="BH13:BH15"/>
    <mergeCell ref="AE13:AE15"/>
    <mergeCell ref="AF13:AF15"/>
    <mergeCell ref="AG13:AG15"/>
    <mergeCell ref="AH13:AH15"/>
    <mergeCell ref="AI13:AI15"/>
    <mergeCell ref="AJ13:AJ15"/>
    <mergeCell ref="AK13:AK15"/>
    <mergeCell ref="AL13:AL15"/>
    <mergeCell ref="BE13:BE15"/>
    <mergeCell ref="BF13:BF15"/>
    <mergeCell ref="BG13:BG15"/>
    <mergeCell ref="BP14:BP15"/>
    <mergeCell ref="BQ14:BQ15"/>
    <mergeCell ref="BR14:BR15"/>
    <mergeCell ref="BI13:BI15"/>
    <mergeCell ref="BJ13:BJ15"/>
  </mergeCells>
  <conditionalFormatting sqref="D13:D15">
    <cfRule type="expression" dxfId="465" priority="26">
      <formula>#REF!&gt;=100%</formula>
    </cfRule>
    <cfRule type="expression" dxfId="464" priority="27">
      <formula>#REF!&lt;100%</formula>
    </cfRule>
    <cfRule type="expression" dxfId="463" priority="28">
      <formula>$M$13&lt;100%</formula>
    </cfRule>
    <cfRule type="expression" dxfId="462" priority="29">
      <formula>$M$13&gt;=100%</formula>
    </cfRule>
  </conditionalFormatting>
  <conditionalFormatting sqref="N13:O13">
    <cfRule type="containsText" dxfId="461" priority="18" operator="containsText" text="RARA VEZ">
      <formula>NOT(ISERROR(SEARCH("RARA VEZ",N13)))</formula>
    </cfRule>
    <cfRule type="containsText" dxfId="460" priority="19" operator="containsText" text="IMPROBABLE">
      <formula>NOT(ISERROR(SEARCH("IMPROBABLE",N13)))</formula>
    </cfRule>
    <cfRule type="containsText" dxfId="459" priority="20" operator="containsText" text="POSIBLE">
      <formula>NOT(ISERROR(SEARCH("POSIBLE",N13)))</formula>
    </cfRule>
    <cfRule type="containsText" dxfId="458" priority="21" operator="containsText" text="PROBABLE">
      <formula>NOT(ISERROR(SEARCH("PROBABLE",N13)))</formula>
    </cfRule>
    <cfRule type="containsText" dxfId="457" priority="22" operator="containsText" text="CASI SEGURO">
      <formula>NOT(ISERROR(SEARCH("CASI SEGURO",N13)))</formula>
    </cfRule>
  </conditionalFormatting>
  <conditionalFormatting sqref="AK13:AK15">
    <cfRule type="containsText" dxfId="456" priority="23" operator="containsText" text="CATASTRÓFICO">
      <formula>NOT(ISERROR(SEARCH("CATASTRÓFICO",AK13)))</formula>
    </cfRule>
    <cfRule type="containsText" dxfId="455" priority="24" operator="containsText" text="MAYOR">
      <formula>NOT(ISERROR(SEARCH("MAYOR",AK13)))</formula>
    </cfRule>
    <cfRule type="containsText" dxfId="454" priority="25" operator="containsText" text="MODERADO">
      <formula>NOT(ISERROR(SEARCH("MODERADO",AK13)))</formula>
    </cfRule>
  </conditionalFormatting>
  <conditionalFormatting sqref="AL13">
    <cfRule type="containsText" dxfId="453" priority="14" operator="containsText" text="EXTREMO">
      <formula>NOT(ISERROR(SEARCH("EXTREMO",AL13)))</formula>
    </cfRule>
    <cfRule type="containsText" dxfId="452" priority="15" operator="containsText" text="ALTO">
      <formula>NOT(ISERROR(SEARCH("ALTO",AL13)))</formula>
    </cfRule>
    <cfRule type="containsText" dxfId="451" priority="16" operator="containsText" text="MODERADO">
      <formula>NOT(ISERROR(SEARCH("MODERADO",AL13)))</formula>
    </cfRule>
    <cfRule type="containsText" dxfId="450" priority="17" operator="containsText" text="BAJO">
      <formula>NOT(ISERROR(SEARCH("BAJO",AL13)))</formula>
    </cfRule>
  </conditionalFormatting>
  <conditionalFormatting sqref="BG13:BG15">
    <cfRule type="containsText" dxfId="449" priority="8" operator="containsText" text="CASI SEGURO">
      <formula>NOT(ISERROR(SEARCH("CASI SEGURO",BG13)))</formula>
    </cfRule>
    <cfRule type="containsText" dxfId="448" priority="9" operator="containsText" text="PROBABLE">
      <formula>NOT(ISERROR(SEARCH("PROBABLE",BG13)))</formula>
    </cfRule>
    <cfRule type="containsText" dxfId="447" priority="10" operator="containsText" text="POSIBLE">
      <formula>NOT(ISERROR(SEARCH("POSIBLE",BG13)))</formula>
    </cfRule>
    <cfRule type="containsText" dxfId="446" priority="11" operator="containsText" text="IMPROBABLE">
      <formula>NOT(ISERROR(SEARCH("IMPROBABLE",BG13)))</formula>
    </cfRule>
    <cfRule type="containsText" dxfId="445" priority="12" operator="containsText" text="RARA VEZ">
      <formula>NOT(ISERROR(SEARCH("RARA VEZ",BG13)))</formula>
    </cfRule>
  </conditionalFormatting>
  <conditionalFormatting sqref="BH13:BI13 BH14:BH15">
    <cfRule type="containsText" dxfId="444" priority="5" operator="containsText" text="MODERADO">
      <formula>NOT(ISERROR(SEARCH("MODERADO",BH13)))</formula>
    </cfRule>
    <cfRule type="containsText" dxfId="443" priority="6" operator="containsText" text="MAYOR">
      <formula>NOT(ISERROR(SEARCH("MAYOR",BH13)))</formula>
    </cfRule>
    <cfRule type="containsText" dxfId="442" priority="7" operator="containsText" text="CATASTRÓFICO">
      <formula>NOT(ISERROR(SEARCH("CATASTRÓFICO",BH13)))</formula>
    </cfRule>
  </conditionalFormatting>
  <conditionalFormatting sqref="BI13:BI15">
    <cfRule type="containsText" dxfId="441" priority="1" stopIfTrue="1" operator="containsText" text="BAJO">
      <formula>NOT(ISERROR(SEARCH("BAJO",BI13)))</formula>
    </cfRule>
    <cfRule type="containsText" dxfId="440" priority="2" operator="containsText" text="MODERADO">
      <formula>NOT(ISERROR(SEARCH("MODERADO",BI13)))</formula>
    </cfRule>
    <cfRule type="containsText" dxfId="439" priority="3" operator="containsText" text="ALTO">
      <formula>NOT(ISERROR(SEARCH("ALTO",BI13)))</formula>
    </cfRule>
    <cfRule type="containsText" dxfId="438" priority="4" operator="containsText" text="EXTREMO">
      <formula>NOT(ISERROR(SEARCH("EXTREMO",BI13)))</formula>
    </cfRule>
  </conditionalFormatting>
  <conditionalFormatting sqref="BK13:BO13 BK14:BN14">
    <cfRule type="expression" dxfId="437" priority="13">
      <formula>#REF!="DILIGENCIE EL PLAN DE ACCIÓN"</formula>
    </cfRule>
  </conditionalFormatting>
  <dataValidations count="3">
    <dataValidation type="list" allowBlank="1" showInputMessage="1" showErrorMessage="1" sqref="BI13:BI15" xr:uid="{00000000-0002-0000-0400-000000000000}">
      <formula1>"EXTREMO,ALTO,MODERADO"</formula1>
    </dataValidation>
    <dataValidation type="list" allowBlank="1" showInputMessage="1" showErrorMessage="1" sqref="BJ13:BJ15" xr:uid="{00000000-0002-0000-0400-000001000000}">
      <formula1>TRATAMIENTOC</formula1>
    </dataValidation>
    <dataValidation type="list" allowBlank="1" showInputMessage="1" showErrorMessage="1" sqref="K13:K15 I13:I15 G13:G15 E13:E15" xr:uid="{00000000-0002-0000-0400-000002000000}">
      <formula1>Acción</formula1>
    </dataValidation>
  </dataValidations>
  <pageMargins left="0.7" right="0.7" top="0.75" bottom="0.75" header="0.3" footer="0.3"/>
  <pageSetup paperSize="9" scale="10"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rgb="FF0070C0"/>
  </sheetPr>
  <dimension ref="A1:BR68"/>
  <sheetViews>
    <sheetView view="pageBreakPreview" topLeftCell="BH13" zoomScale="80" zoomScaleNormal="40" zoomScaleSheetLayoutView="80" workbookViewId="0">
      <selection activeCell="BQ13" sqref="BQ13:BQ15"/>
    </sheetView>
  </sheetViews>
  <sheetFormatPr baseColWidth="10" defaultColWidth="11.42578125" defaultRowHeight="12"/>
  <cols>
    <col min="1" max="1" width="14.7109375" style="10" customWidth="1"/>
    <col min="2" max="2" width="12"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42578125" style="10" customWidth="1"/>
    <col min="52" max="52" width="5.28515625" style="10" hidden="1" customWidth="1"/>
    <col min="53" max="53" width="20.7109375" style="10" customWidth="1"/>
    <col min="54" max="54" width="5.28515625" style="10" hidden="1" customWidth="1"/>
    <col min="55" max="55" width="7"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42" style="10" customWidth="1"/>
    <col min="64" max="64" width="21.28515625" style="10" customWidth="1"/>
    <col min="65" max="65" width="19.42578125" style="10" customWidth="1"/>
    <col min="66" max="66" width="17.42578125" style="10" customWidth="1"/>
    <col min="67" max="67" width="26.42578125" style="10" customWidth="1"/>
    <col min="68" max="68" width="12.85546875" style="10" customWidth="1"/>
    <col min="69" max="69" width="26.4257812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102.75" customHeight="1">
      <c r="A13" s="474" t="s">
        <v>92</v>
      </c>
      <c r="B13" s="535" t="s">
        <v>549</v>
      </c>
      <c r="C13" s="425" t="s">
        <v>6</v>
      </c>
      <c r="D13" s="439" t="s">
        <v>550</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92" t="s">
        <v>179</v>
      </c>
      <c r="R13" s="492" t="s">
        <v>179</v>
      </c>
      <c r="S13" s="492" t="s">
        <v>179</v>
      </c>
      <c r="T13" s="492" t="s">
        <v>179</v>
      </c>
      <c r="U13" s="492" t="s">
        <v>179</v>
      </c>
      <c r="V13" s="492" t="s">
        <v>189</v>
      </c>
      <c r="W13" s="492" t="s">
        <v>179</v>
      </c>
      <c r="X13" s="492" t="s">
        <v>189</v>
      </c>
      <c r="Y13" s="492" t="s">
        <v>189</v>
      </c>
      <c r="Z13" s="492" t="s">
        <v>179</v>
      </c>
      <c r="AA13" s="492" t="s">
        <v>179</v>
      </c>
      <c r="AB13" s="492" t="s">
        <v>179</v>
      </c>
      <c r="AC13" s="492" t="s">
        <v>179</v>
      </c>
      <c r="AD13" s="492" t="s">
        <v>179</v>
      </c>
      <c r="AE13" s="492" t="s">
        <v>179</v>
      </c>
      <c r="AF13" s="492" t="s">
        <v>189</v>
      </c>
      <c r="AG13" s="492" t="s">
        <v>179</v>
      </c>
      <c r="AH13" s="492" t="s">
        <v>179</v>
      </c>
      <c r="AI13" s="492" t="s">
        <v>189</v>
      </c>
      <c r="AJ13" s="398">
        <f>COUNTIF(Q13:AI15,"SI")</f>
        <v>14</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19" t="s">
        <v>551</v>
      </c>
      <c r="AN13" s="520" t="s">
        <v>552</v>
      </c>
      <c r="AO13" s="179" t="s">
        <v>172</v>
      </c>
      <c r="AP13" s="165">
        <f>IF(AO13="Asignado",15,0)</f>
        <v>15</v>
      </c>
      <c r="AQ13" s="181" t="s">
        <v>173</v>
      </c>
      <c r="AR13" s="165">
        <f>IF(AQ13="adecuado",15,0)</f>
        <v>15</v>
      </c>
      <c r="AS13" s="181" t="s">
        <v>174</v>
      </c>
      <c r="AT13" s="165">
        <f>IF(AS13="Oportuna",15,0)</f>
        <v>15</v>
      </c>
      <c r="AU13" s="181" t="s">
        <v>175</v>
      </c>
      <c r="AV13" s="165">
        <f>IF(AU13="Prevenir",15,IF(AU13="Detectar",10,0))</f>
        <v>15</v>
      </c>
      <c r="AW13" s="181" t="s">
        <v>176</v>
      </c>
      <c r="AX13" s="165">
        <f>IF(AW13="Confiable",15,0)</f>
        <v>15</v>
      </c>
      <c r="AY13" s="181" t="s">
        <v>177</v>
      </c>
      <c r="AZ13" s="165">
        <f>IF(AY13="Se investigan y resuelven oportunamente",15,0)</f>
        <v>15</v>
      </c>
      <c r="BA13" s="181" t="s">
        <v>178</v>
      </c>
      <c r="BB13" s="165">
        <f>IF(BA13="Completa",10,IF(BA13="Incompleta",5,0))</f>
        <v>10</v>
      </c>
      <c r="BC13" s="165">
        <f>BB13+AZ13+AX13+AV13+AT13+AR13+AP13</f>
        <v>100</v>
      </c>
      <c r="BD13" s="173" t="str">
        <f>IF(BC13&gt;95,"FUERTE",IF(AND(BC13&lt;95.01,BC13&gt;85.02),"MODERADO",IF(AND(BC13&lt;85.01,BC13&gt;1),"DEBIL","ESTABLECER CONTROL")))</f>
        <v>FUERTE</v>
      </c>
      <c r="BE13" s="475">
        <f>AVERAGE(BC13:BC15)</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523" t="s">
        <v>280</v>
      </c>
      <c r="BK13" s="219" t="s">
        <v>771</v>
      </c>
      <c r="BL13" s="178" t="s">
        <v>553</v>
      </c>
      <c r="BM13" s="220">
        <v>45809</v>
      </c>
      <c r="BN13" s="134">
        <v>46006</v>
      </c>
      <c r="BO13" s="461" t="s">
        <v>554</v>
      </c>
      <c r="BP13" s="501" t="s">
        <v>806</v>
      </c>
      <c r="BQ13" s="503" t="s">
        <v>825</v>
      </c>
      <c r="BR13" s="496" t="s">
        <v>77</v>
      </c>
    </row>
    <row r="14" spans="1:70" ht="101.25" customHeight="1">
      <c r="A14" s="449"/>
      <c r="B14" s="536"/>
      <c r="C14" s="426"/>
      <c r="D14" s="440"/>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407"/>
      <c r="AJ14" s="398"/>
      <c r="AK14" s="403"/>
      <c r="AL14" s="400"/>
      <c r="AM14" s="186" t="s">
        <v>555</v>
      </c>
      <c r="AN14" s="521"/>
      <c r="AO14" s="67" t="s">
        <v>172</v>
      </c>
      <c r="AP14" s="133">
        <f t="shared" ref="AP14:AP18" si="1">IF(AO14="Asignado",15,0)</f>
        <v>15</v>
      </c>
      <c r="AQ14" s="67" t="s">
        <v>173</v>
      </c>
      <c r="AR14" s="133">
        <f t="shared" ref="AR14:AR18" si="2">IF(AQ14="adecuado",15,0)</f>
        <v>15</v>
      </c>
      <c r="AS14" s="67" t="s">
        <v>174</v>
      </c>
      <c r="AT14" s="133">
        <f t="shared" ref="AT14:AT15" si="3">IF(AS14="Oportuna",15,0)</f>
        <v>15</v>
      </c>
      <c r="AU14" s="67" t="s">
        <v>175</v>
      </c>
      <c r="AV14" s="133">
        <f t="shared" ref="AV14:AV15" si="4">IF(AU14="Prevenir",15,IF(AU14="Detectar",10,0))</f>
        <v>15</v>
      </c>
      <c r="AW14" s="67" t="s">
        <v>176</v>
      </c>
      <c r="AX14" s="133">
        <f t="shared" ref="AX14:AX18" si="5">IF(AW14="Confiable",15,0)</f>
        <v>15</v>
      </c>
      <c r="AY14" s="67" t="s">
        <v>177</v>
      </c>
      <c r="AZ14" s="133">
        <f t="shared" ref="AZ14:AZ18" si="6">IF(AY14="Se investigan y resuelven oportunamente",15,0)</f>
        <v>15</v>
      </c>
      <c r="BA14" s="67" t="s">
        <v>178</v>
      </c>
      <c r="BB14" s="133">
        <f t="shared" ref="BB14:BB18" si="7">IF(BA14="Completa",10,IF(BA14="Incompleta",5,0))</f>
        <v>10</v>
      </c>
      <c r="BC14" s="133">
        <f t="shared" ref="BC14:BC18" si="8">BB14+AZ14+AX14+AV14+AT14+AR14+AP14</f>
        <v>100</v>
      </c>
      <c r="BD14" s="174" t="str">
        <f>IF(BC14&gt;95,"FUERTE",IF(AND(BC14&lt;95.01,BC14&gt;85.02),"MODERADO",IF(AND(BC14&lt;85.01,BC14&gt;1),"DEBIL","ESTABLECER CONTROL")))</f>
        <v>FUERTE</v>
      </c>
      <c r="BE14" s="475"/>
      <c r="BF14" s="449"/>
      <c r="BG14" s="449"/>
      <c r="BH14" s="449"/>
      <c r="BI14" s="452"/>
      <c r="BJ14" s="407"/>
      <c r="BK14" s="221" t="s">
        <v>556</v>
      </c>
      <c r="BL14" s="221" t="s">
        <v>557</v>
      </c>
      <c r="BM14" s="210">
        <v>45809</v>
      </c>
      <c r="BN14" s="210">
        <v>46006</v>
      </c>
      <c r="BO14" s="462"/>
      <c r="BP14" s="533"/>
      <c r="BQ14" s="532"/>
      <c r="BR14" s="497"/>
    </row>
    <row r="15" spans="1:70" ht="108" customHeight="1" thickBot="1">
      <c r="A15" s="449"/>
      <c r="B15" s="536"/>
      <c r="C15" s="427"/>
      <c r="D15" s="538"/>
      <c r="E15" s="530"/>
      <c r="F15" s="529"/>
      <c r="G15" s="530"/>
      <c r="H15" s="529"/>
      <c r="I15" s="530"/>
      <c r="J15" s="531"/>
      <c r="K15" s="530"/>
      <c r="L15" s="487"/>
      <c r="M15" s="487"/>
      <c r="N15" s="465"/>
      <c r="O15" s="524"/>
      <c r="P15" s="465"/>
      <c r="Q15" s="465"/>
      <c r="R15" s="465"/>
      <c r="S15" s="465"/>
      <c r="T15" s="465"/>
      <c r="U15" s="465"/>
      <c r="V15" s="465"/>
      <c r="W15" s="465"/>
      <c r="X15" s="465"/>
      <c r="Y15" s="465"/>
      <c r="Z15" s="465"/>
      <c r="AA15" s="465"/>
      <c r="AB15" s="465"/>
      <c r="AC15" s="465"/>
      <c r="AD15" s="465"/>
      <c r="AE15" s="465"/>
      <c r="AF15" s="465"/>
      <c r="AG15" s="465"/>
      <c r="AH15" s="465"/>
      <c r="AI15" s="465"/>
      <c r="AJ15" s="398"/>
      <c r="AK15" s="528"/>
      <c r="AL15" s="370"/>
      <c r="AM15" s="206" t="s">
        <v>558</v>
      </c>
      <c r="AN15" s="521"/>
      <c r="AO15" s="180" t="s">
        <v>172</v>
      </c>
      <c r="AP15" s="222">
        <f t="shared" si="1"/>
        <v>15</v>
      </c>
      <c r="AQ15" s="182" t="s">
        <v>173</v>
      </c>
      <c r="AR15" s="222">
        <f t="shared" si="2"/>
        <v>15</v>
      </c>
      <c r="AS15" s="182" t="s">
        <v>174</v>
      </c>
      <c r="AT15" s="222">
        <f t="shared" si="3"/>
        <v>15</v>
      </c>
      <c r="AU15" s="182" t="s">
        <v>175</v>
      </c>
      <c r="AV15" s="222">
        <f t="shared" si="4"/>
        <v>15</v>
      </c>
      <c r="AW15" s="182" t="s">
        <v>176</v>
      </c>
      <c r="AX15" s="222">
        <f t="shared" si="5"/>
        <v>15</v>
      </c>
      <c r="AY15" s="182" t="s">
        <v>177</v>
      </c>
      <c r="AZ15" s="222">
        <f t="shared" si="6"/>
        <v>15</v>
      </c>
      <c r="BA15" s="182" t="s">
        <v>178</v>
      </c>
      <c r="BB15" s="222">
        <f t="shared" si="7"/>
        <v>10</v>
      </c>
      <c r="BC15" s="222">
        <f t="shared" si="8"/>
        <v>100</v>
      </c>
      <c r="BD15" s="223" t="str">
        <f t="shared" ref="BD15:BD18" si="9">IF(BC15&gt;95,"FUERTE",IF(AND(BC15&lt;95.01,BC15&gt;85.02),"MODERADO",IF(AND(BC15&lt;85.01,BC15&gt;1),"DEBIL","ESTABLECER CONTROL")))</f>
        <v>FUERTE</v>
      </c>
      <c r="BE15" s="475"/>
      <c r="BF15" s="449"/>
      <c r="BG15" s="449"/>
      <c r="BH15" s="449"/>
      <c r="BI15" s="453"/>
      <c r="BJ15" s="465"/>
      <c r="BK15" s="206" t="s">
        <v>559</v>
      </c>
      <c r="BL15" s="203" t="s">
        <v>557</v>
      </c>
      <c r="BM15" s="207">
        <v>45809</v>
      </c>
      <c r="BN15" s="209">
        <v>46006</v>
      </c>
      <c r="BO15" s="462"/>
      <c r="BP15" s="502"/>
      <c r="BQ15" s="504"/>
      <c r="BR15" s="498"/>
    </row>
    <row r="16" spans="1:70" ht="50.1" customHeight="1">
      <c r="A16" s="449"/>
      <c r="B16" s="536"/>
      <c r="C16" s="425" t="s">
        <v>541</v>
      </c>
      <c r="D16" s="525" t="s">
        <v>560</v>
      </c>
      <c r="E16" s="436" t="s">
        <v>179</v>
      </c>
      <c r="F16" s="480"/>
      <c r="G16" s="436" t="s">
        <v>179</v>
      </c>
      <c r="H16" s="480"/>
      <c r="I16" s="436" t="s">
        <v>179</v>
      </c>
      <c r="J16" s="480"/>
      <c r="K16" s="436" t="s">
        <v>179</v>
      </c>
      <c r="L16" s="486">
        <f t="shared" ref="L16" si="10">IF(K16="SI",25%,0%)</f>
        <v>0.25</v>
      </c>
      <c r="M16" s="486">
        <f t="shared" ref="M16" si="11">F16+H16+J16+L16</f>
        <v>0.25</v>
      </c>
      <c r="N16" s="406" t="s">
        <v>478</v>
      </c>
      <c r="O16" s="409" t="str">
        <f>+IF(N16="NO SE HA PRESENTADO EN LOS UlTIMOS 5 AÑOS","RARA VEZ",IF(N16="AL MENOS 1 VEZ EN LOS ULTIMOS 5 AÑOS","IMPROBABLE",IF(N16="AL MENOS 1 VEZ EN LOS ULTIMOS 2 AÑOS","POSIBLE",IF(N16="AL MENOS 1 VEZ EN EL ULTIMO AÑO","PROBABLE",IF(N16="MAS DE 1 VEZ AL AÑO","CASI SEGURO","ERROR")))))</f>
        <v>RARA VEZ</v>
      </c>
      <c r="P16" s="406" t="str">
        <f t="shared" ref="P16" si="12">+IF(O16="RARA VEZ","20%",IF(O16="IMPROBABLE","40%",IF(O16="POSIBLE","60%",IF(O16="PROBABLE","80%",IF(O16="CASI SEGURO","100%","ERROR")))))</f>
        <v>20%</v>
      </c>
      <c r="Q16" s="520" t="s">
        <v>179</v>
      </c>
      <c r="R16" s="520" t="s">
        <v>179</v>
      </c>
      <c r="S16" s="520" t="s">
        <v>179</v>
      </c>
      <c r="T16" s="520" t="s">
        <v>179</v>
      </c>
      <c r="U16" s="520" t="s">
        <v>179</v>
      </c>
      <c r="V16" s="520" t="s">
        <v>189</v>
      </c>
      <c r="W16" s="520" t="s">
        <v>179</v>
      </c>
      <c r="X16" s="520" t="s">
        <v>189</v>
      </c>
      <c r="Y16" s="520" t="s">
        <v>189</v>
      </c>
      <c r="Z16" s="520" t="s">
        <v>179</v>
      </c>
      <c r="AA16" s="520" t="s">
        <v>179</v>
      </c>
      <c r="AB16" s="520" t="s">
        <v>179</v>
      </c>
      <c r="AC16" s="520" t="s">
        <v>179</v>
      </c>
      <c r="AD16" s="520" t="s">
        <v>179</v>
      </c>
      <c r="AE16" s="520" t="s">
        <v>179</v>
      </c>
      <c r="AF16" s="520" t="s">
        <v>189</v>
      </c>
      <c r="AG16" s="520" t="s">
        <v>179</v>
      </c>
      <c r="AH16" s="520" t="s">
        <v>179</v>
      </c>
      <c r="AI16" s="520" t="s">
        <v>189</v>
      </c>
      <c r="AJ16" s="397">
        <f t="shared" ref="AJ16" si="13">COUNTIF(Q16:AI18,"SI")</f>
        <v>14</v>
      </c>
      <c r="AK16" s="518" t="str">
        <f t="shared" ref="AK16" si="14">+IF(AND(AJ16&gt;0,AJ16&lt;6),"MODERADO",IF(AJ16&gt;=12,"CATASTRÓFICO",IF(AND(AJ16&gt;5,AJ16&lt;12),"MAYOR","")))</f>
        <v>CATASTRÓFICO</v>
      </c>
      <c r="AL16" s="519"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511" t="s">
        <v>561</v>
      </c>
      <c r="AN16" s="513" t="s">
        <v>552</v>
      </c>
      <c r="AO16" s="516" t="s">
        <v>172</v>
      </c>
      <c r="AP16" s="66">
        <f t="shared" si="1"/>
        <v>15</v>
      </c>
      <c r="AQ16" s="397" t="s">
        <v>173</v>
      </c>
      <c r="AR16" s="66">
        <f t="shared" si="2"/>
        <v>15</v>
      </c>
      <c r="AS16" s="397" t="s">
        <v>174</v>
      </c>
      <c r="AT16" s="66">
        <f>IF(AS16="Oportuna",15,0)</f>
        <v>15</v>
      </c>
      <c r="AU16" s="397" t="s">
        <v>175</v>
      </c>
      <c r="AV16" s="66">
        <f>IF(AU16="Prevenir",15,IF(AU16="Detectar",10,0))</f>
        <v>15</v>
      </c>
      <c r="AW16" s="397" t="s">
        <v>176</v>
      </c>
      <c r="AX16" s="66">
        <f t="shared" si="5"/>
        <v>15</v>
      </c>
      <c r="AY16" s="397" t="s">
        <v>177</v>
      </c>
      <c r="AZ16" s="66">
        <f t="shared" si="6"/>
        <v>15</v>
      </c>
      <c r="BA16" s="397" t="s">
        <v>178</v>
      </c>
      <c r="BB16" s="66">
        <f t="shared" si="7"/>
        <v>10</v>
      </c>
      <c r="BC16" s="66">
        <f t="shared" si="8"/>
        <v>100</v>
      </c>
      <c r="BD16" s="508" t="str">
        <f t="shared" si="9"/>
        <v>FUERTE</v>
      </c>
      <c r="BE16" s="510">
        <f>AVERAGE(BC16:BC18)</f>
        <v>100</v>
      </c>
      <c r="BF16" s="474" t="str">
        <f t="shared" ref="BF16" si="15">IF(BE16&gt;95,"FUERTE",IF(AND(BE16&lt;95.01,BE16&gt;85.02),"MODERADO",IF(AND(BE16&lt;85.01,BE16&gt;1),"DEBIL","0")))</f>
        <v>FUERTE</v>
      </c>
      <c r="BG16" s="474" t="str">
        <f t="shared" ref="BG16" si="16">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51" t="str">
        <f t="shared" ref="BH16" si="17">AK16</f>
        <v>CATASTRÓFICO</v>
      </c>
      <c r="BI16" s="451" t="s">
        <v>545</v>
      </c>
      <c r="BJ16" s="448" t="s">
        <v>280</v>
      </c>
      <c r="BK16" s="505" t="s">
        <v>562</v>
      </c>
      <c r="BL16" s="461" t="s">
        <v>557</v>
      </c>
      <c r="BM16" s="499">
        <v>45809</v>
      </c>
      <c r="BN16" s="499">
        <v>46006</v>
      </c>
      <c r="BO16" s="461" t="s">
        <v>554</v>
      </c>
      <c r="BP16" s="501" t="s">
        <v>806</v>
      </c>
      <c r="BQ16" s="503" t="s">
        <v>815</v>
      </c>
      <c r="BR16" s="496" t="s">
        <v>78</v>
      </c>
    </row>
    <row r="17" spans="1:70" ht="50.1" customHeight="1">
      <c r="A17" s="449"/>
      <c r="B17" s="536"/>
      <c r="C17" s="426"/>
      <c r="D17" s="526"/>
      <c r="E17" s="437"/>
      <c r="F17" s="481"/>
      <c r="G17" s="437"/>
      <c r="H17" s="481"/>
      <c r="I17" s="437"/>
      <c r="J17" s="481"/>
      <c r="K17" s="437"/>
      <c r="L17" s="487"/>
      <c r="M17" s="487"/>
      <c r="N17" s="407"/>
      <c r="O17" s="384"/>
      <c r="P17" s="407"/>
      <c r="Q17" s="521"/>
      <c r="R17" s="521"/>
      <c r="S17" s="521"/>
      <c r="T17" s="521"/>
      <c r="U17" s="521"/>
      <c r="V17" s="521"/>
      <c r="W17" s="521"/>
      <c r="X17" s="521"/>
      <c r="Y17" s="521"/>
      <c r="Z17" s="521"/>
      <c r="AA17" s="521"/>
      <c r="AB17" s="521"/>
      <c r="AC17" s="521"/>
      <c r="AD17" s="521"/>
      <c r="AE17" s="521"/>
      <c r="AF17" s="521"/>
      <c r="AG17" s="521"/>
      <c r="AH17" s="521"/>
      <c r="AI17" s="521"/>
      <c r="AJ17" s="398"/>
      <c r="AK17" s="403"/>
      <c r="AL17" s="400"/>
      <c r="AM17" s="512"/>
      <c r="AN17" s="514"/>
      <c r="AO17" s="517"/>
      <c r="AP17" s="16">
        <f t="shared" si="1"/>
        <v>0</v>
      </c>
      <c r="AQ17" s="492"/>
      <c r="AR17" s="16">
        <f t="shared" si="2"/>
        <v>0</v>
      </c>
      <c r="AS17" s="492"/>
      <c r="AT17" s="16">
        <f t="shared" ref="AT17:AT18" si="18">IF(AS17="Oportuna",15,0)</f>
        <v>0</v>
      </c>
      <c r="AU17" s="492"/>
      <c r="AV17" s="16">
        <f t="shared" ref="AV17:AV18" si="19">IF(AU17="Prevenir",15,IF(AU17="Detectar",10,0))</f>
        <v>0</v>
      </c>
      <c r="AW17" s="492"/>
      <c r="AX17" s="16">
        <f t="shared" si="5"/>
        <v>0</v>
      </c>
      <c r="AY17" s="492"/>
      <c r="AZ17" s="16">
        <f t="shared" si="6"/>
        <v>0</v>
      </c>
      <c r="BA17" s="492"/>
      <c r="BB17" s="16">
        <f t="shared" si="7"/>
        <v>0</v>
      </c>
      <c r="BC17" s="16"/>
      <c r="BD17" s="509"/>
      <c r="BE17" s="475"/>
      <c r="BF17" s="449"/>
      <c r="BG17" s="449"/>
      <c r="BH17" s="449"/>
      <c r="BI17" s="452"/>
      <c r="BJ17" s="398"/>
      <c r="BK17" s="506"/>
      <c r="BL17" s="507"/>
      <c r="BM17" s="500"/>
      <c r="BN17" s="500"/>
      <c r="BO17" s="462"/>
      <c r="BP17" s="502"/>
      <c r="BQ17" s="504"/>
      <c r="BR17" s="498"/>
    </row>
    <row r="18" spans="1:70" ht="180.75" thickBot="1">
      <c r="A18" s="534"/>
      <c r="B18" s="537"/>
      <c r="C18" s="427"/>
      <c r="D18" s="527"/>
      <c r="E18" s="438"/>
      <c r="F18" s="482"/>
      <c r="G18" s="438"/>
      <c r="H18" s="482"/>
      <c r="I18" s="438"/>
      <c r="J18" s="482"/>
      <c r="K18" s="438"/>
      <c r="L18" s="488"/>
      <c r="M18" s="488"/>
      <c r="N18" s="408"/>
      <c r="O18" s="410"/>
      <c r="P18" s="408"/>
      <c r="Q18" s="522"/>
      <c r="R18" s="522"/>
      <c r="S18" s="522"/>
      <c r="T18" s="522"/>
      <c r="U18" s="522"/>
      <c r="V18" s="522"/>
      <c r="W18" s="522"/>
      <c r="X18" s="522"/>
      <c r="Y18" s="522"/>
      <c r="Z18" s="522"/>
      <c r="AA18" s="522"/>
      <c r="AB18" s="522"/>
      <c r="AC18" s="522"/>
      <c r="AD18" s="522"/>
      <c r="AE18" s="522"/>
      <c r="AF18" s="522"/>
      <c r="AG18" s="522"/>
      <c r="AH18" s="522"/>
      <c r="AI18" s="522"/>
      <c r="AJ18" s="399"/>
      <c r="AK18" s="404"/>
      <c r="AL18" s="401"/>
      <c r="AM18" s="226" t="s">
        <v>563</v>
      </c>
      <c r="AN18" s="515"/>
      <c r="AO18" s="166" t="s">
        <v>172</v>
      </c>
      <c r="AP18" s="65">
        <f t="shared" si="1"/>
        <v>15</v>
      </c>
      <c r="AQ18" s="198" t="s">
        <v>173</v>
      </c>
      <c r="AR18" s="65">
        <f t="shared" si="2"/>
        <v>15</v>
      </c>
      <c r="AS18" s="198" t="s">
        <v>174</v>
      </c>
      <c r="AT18" s="65">
        <f t="shared" si="18"/>
        <v>15</v>
      </c>
      <c r="AU18" s="198" t="s">
        <v>175</v>
      </c>
      <c r="AV18" s="65">
        <f t="shared" si="19"/>
        <v>15</v>
      </c>
      <c r="AW18" s="198" t="s">
        <v>176</v>
      </c>
      <c r="AX18" s="65">
        <f t="shared" si="5"/>
        <v>15</v>
      </c>
      <c r="AY18" s="198" t="s">
        <v>177</v>
      </c>
      <c r="AZ18" s="65">
        <f t="shared" si="6"/>
        <v>15</v>
      </c>
      <c r="BA18" s="198" t="s">
        <v>178</v>
      </c>
      <c r="BB18" s="65">
        <f t="shared" si="7"/>
        <v>10</v>
      </c>
      <c r="BC18" s="65">
        <f t="shared" si="8"/>
        <v>100</v>
      </c>
      <c r="BD18" s="227" t="str">
        <f t="shared" si="9"/>
        <v>FUERTE</v>
      </c>
      <c r="BE18" s="476"/>
      <c r="BF18" s="450"/>
      <c r="BG18" s="450"/>
      <c r="BH18" s="450"/>
      <c r="BI18" s="453"/>
      <c r="BJ18" s="399"/>
      <c r="BK18" s="228" t="s">
        <v>563</v>
      </c>
      <c r="BL18" s="228" t="s">
        <v>557</v>
      </c>
      <c r="BM18" s="229">
        <v>45809</v>
      </c>
      <c r="BN18" s="229">
        <v>46006</v>
      </c>
      <c r="BO18" s="463"/>
      <c r="BP18" s="343" t="s">
        <v>770</v>
      </c>
      <c r="BQ18" s="344" t="s">
        <v>772</v>
      </c>
      <c r="BR18" s="344" t="s">
        <v>78</v>
      </c>
    </row>
    <row r="19" spans="1:70">
      <c r="O19" s="48"/>
    </row>
    <row r="20" spans="1:70">
      <c r="O20" s="48"/>
    </row>
    <row r="21" spans="1:70">
      <c r="O21" s="48"/>
    </row>
    <row r="22" spans="1:70">
      <c r="O22" s="48"/>
    </row>
    <row r="23" spans="1:70">
      <c r="O23" s="48"/>
    </row>
    <row r="24" spans="1:70">
      <c r="O24" s="48"/>
    </row>
    <row r="25" spans="1:70">
      <c r="O25" s="48"/>
    </row>
    <row r="26" spans="1:70">
      <c r="O26" s="48"/>
    </row>
    <row r="27" spans="1:70">
      <c r="O27" s="48"/>
    </row>
    <row r="28" spans="1:70">
      <c r="O28" s="48"/>
    </row>
    <row r="29" spans="1:70">
      <c r="O29" s="48"/>
    </row>
    <row r="30" spans="1:70">
      <c r="O30" s="48"/>
    </row>
    <row r="31" spans="1:70">
      <c r="O31" s="48"/>
    </row>
    <row r="32" spans="1:70">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row r="66" spans="15:15">
      <c r="O66" s="48"/>
    </row>
    <row r="67" spans="15:15">
      <c r="O67" s="48"/>
    </row>
    <row r="68" spans="15:15">
      <c r="O68" s="48"/>
    </row>
  </sheetData>
  <sheetProtection formatCells="0" formatRows="0"/>
  <dataConsolidate/>
  <mergeCells count="144">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 ref="BR11:BR12"/>
    <mergeCell ref="A13:A18"/>
    <mergeCell ref="B13:B18"/>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H13:H15"/>
    <mergeCell ref="I13:I15"/>
    <mergeCell ref="J13:J15"/>
    <mergeCell ref="K13:K15"/>
    <mergeCell ref="L13:L15"/>
    <mergeCell ref="BO11:BO12"/>
    <mergeCell ref="BP11:BP12"/>
    <mergeCell ref="BQ11:BQ12"/>
    <mergeCell ref="BO13:BO15"/>
    <mergeCell ref="BE13:BE15"/>
    <mergeCell ref="BF13:BF15"/>
    <mergeCell ref="BG13:BG15"/>
    <mergeCell ref="BQ13:BQ15"/>
    <mergeCell ref="BP13:BP15"/>
    <mergeCell ref="C16:C18"/>
    <mergeCell ref="D16:D18"/>
    <mergeCell ref="E16:E18"/>
    <mergeCell ref="F16:F18"/>
    <mergeCell ref="G16:G18"/>
    <mergeCell ref="H16:H18"/>
    <mergeCell ref="AK13:AK15"/>
    <mergeCell ref="AL13:AL15"/>
    <mergeCell ref="AN13:AN15"/>
    <mergeCell ref="AE13:AE15"/>
    <mergeCell ref="AF13:AF15"/>
    <mergeCell ref="AG13:AG15"/>
    <mergeCell ref="AH13:AH15"/>
    <mergeCell ref="AI13:AI15"/>
    <mergeCell ref="AJ13:AJ15"/>
    <mergeCell ref="Y13:Y15"/>
    <mergeCell ref="Z13:Z15"/>
    <mergeCell ref="AA13:AA15"/>
    <mergeCell ref="AB13:AB15"/>
    <mergeCell ref="AC13:AC15"/>
    <mergeCell ref="I16:I18"/>
    <mergeCell ref="J16:J18"/>
    <mergeCell ref="K16:K18"/>
    <mergeCell ref="L16:L18"/>
    <mergeCell ref="M16:M18"/>
    <mergeCell ref="N16:N18"/>
    <mergeCell ref="BH13:BH15"/>
    <mergeCell ref="BI13:BI15"/>
    <mergeCell ref="BJ13:BJ15"/>
    <mergeCell ref="AD13:AD15"/>
    <mergeCell ref="S13:S15"/>
    <mergeCell ref="T13:T15"/>
    <mergeCell ref="U13:U15"/>
    <mergeCell ref="V13:V15"/>
    <mergeCell ref="W13:W15"/>
    <mergeCell ref="X13:X15"/>
    <mergeCell ref="M13:M15"/>
    <mergeCell ref="N13:N15"/>
    <mergeCell ref="O13:O15"/>
    <mergeCell ref="P13:P15"/>
    <mergeCell ref="Q13:Q15"/>
    <mergeCell ref="R13:R15"/>
    <mergeCell ref="U16:U18"/>
    <mergeCell ref="V16:V18"/>
    <mergeCell ref="W16:W18"/>
    <mergeCell ref="X16:X18"/>
    <mergeCell ref="Y16:Y18"/>
    <mergeCell ref="Z16:Z18"/>
    <mergeCell ref="O16:O18"/>
    <mergeCell ref="P16:P18"/>
    <mergeCell ref="Q16:Q18"/>
    <mergeCell ref="R16:R18"/>
    <mergeCell ref="S16:S18"/>
    <mergeCell ref="T16:T18"/>
    <mergeCell ref="AG16:AG18"/>
    <mergeCell ref="AH16:AH18"/>
    <mergeCell ref="AI16:AI18"/>
    <mergeCell ref="AJ16:AJ18"/>
    <mergeCell ref="AK16:AK18"/>
    <mergeCell ref="AL16:AL18"/>
    <mergeCell ref="AA16:AA18"/>
    <mergeCell ref="AB16:AB18"/>
    <mergeCell ref="AC16:AC18"/>
    <mergeCell ref="AD16:AD18"/>
    <mergeCell ref="AE16:AE18"/>
    <mergeCell ref="AF16:AF18"/>
    <mergeCell ref="AW16:AW17"/>
    <mergeCell ref="AY16:AY17"/>
    <mergeCell ref="BA16:BA17"/>
    <mergeCell ref="BD16:BD17"/>
    <mergeCell ref="BE16:BE18"/>
    <mergeCell ref="BF16:BF18"/>
    <mergeCell ref="AM16:AM17"/>
    <mergeCell ref="AN16:AN18"/>
    <mergeCell ref="AO16:AO17"/>
    <mergeCell ref="AQ16:AQ17"/>
    <mergeCell ref="AS16:AS17"/>
    <mergeCell ref="AU16:AU17"/>
    <mergeCell ref="BR13:BR15"/>
    <mergeCell ref="BM16:BM17"/>
    <mergeCell ref="BN16:BN17"/>
    <mergeCell ref="BO16:BO18"/>
    <mergeCell ref="BP16:BP17"/>
    <mergeCell ref="BQ16:BQ17"/>
    <mergeCell ref="BR16:BR17"/>
    <mergeCell ref="BG16:BG18"/>
    <mergeCell ref="BH16:BH18"/>
    <mergeCell ref="BI16:BI18"/>
    <mergeCell ref="BJ16:BJ18"/>
    <mergeCell ref="BK16:BK17"/>
    <mergeCell ref="BL16:BL17"/>
  </mergeCells>
  <conditionalFormatting sqref="D13:D15">
    <cfRule type="expression" dxfId="436" priority="13">
      <formula>$M$16&gt;=100%</formula>
    </cfRule>
    <cfRule type="expression" dxfId="435" priority="14">
      <formula>$M$16&lt;100%</formula>
    </cfRule>
    <cfRule type="expression" dxfId="434" priority="15">
      <formula>$M$13&lt;100%</formula>
    </cfRule>
    <cfRule type="expression" dxfId="433" priority="16">
      <formula>$M$13&gt;=100%</formula>
    </cfRule>
  </conditionalFormatting>
  <conditionalFormatting sqref="D16:D18">
    <cfRule type="expression" dxfId="432" priority="11">
      <formula>$M$13&lt;100%</formula>
    </cfRule>
    <cfRule type="expression" dxfId="431" priority="12">
      <formula>$M$13&gt;=100%</formula>
    </cfRule>
  </conditionalFormatting>
  <conditionalFormatting sqref="N13:O13 N16:O16">
    <cfRule type="containsText" dxfId="430" priority="29" operator="containsText" text="RARA VEZ">
      <formula>NOT(ISERROR(SEARCH("RARA VEZ",N13)))</formula>
    </cfRule>
    <cfRule type="containsText" dxfId="429" priority="30" operator="containsText" text="IMPROBABLE">
      <formula>NOT(ISERROR(SEARCH("IMPROBABLE",N13)))</formula>
    </cfRule>
    <cfRule type="containsText" dxfId="428" priority="31" operator="containsText" text="POSIBLE">
      <formula>NOT(ISERROR(SEARCH("POSIBLE",N13)))</formula>
    </cfRule>
    <cfRule type="containsText" dxfId="427" priority="32" operator="containsText" text="PROBABLE">
      <formula>NOT(ISERROR(SEARCH("PROBABLE",N13)))</formula>
    </cfRule>
    <cfRule type="containsText" dxfId="426" priority="33" operator="containsText" text="CASI SEGURO">
      <formula>NOT(ISERROR(SEARCH("CASI SEGURO",N13)))</formula>
    </cfRule>
  </conditionalFormatting>
  <conditionalFormatting sqref="AK13:AK18">
    <cfRule type="containsText" dxfId="425" priority="34" operator="containsText" text="CATASTRÓFICO">
      <formula>NOT(ISERROR(SEARCH("CATASTRÓFICO",AK13)))</formula>
    </cfRule>
    <cfRule type="containsText" dxfId="424" priority="35" operator="containsText" text="MAYOR">
      <formula>NOT(ISERROR(SEARCH("MAYOR",AK13)))</formula>
    </cfRule>
    <cfRule type="containsText" dxfId="423" priority="36" operator="containsText" text="MODERADO">
      <formula>NOT(ISERROR(SEARCH("MODERADO",AK13)))</formula>
    </cfRule>
  </conditionalFormatting>
  <conditionalFormatting sqref="AL13 AL16">
    <cfRule type="containsText" dxfId="422" priority="25" operator="containsText" text="EXTREMO">
      <formula>NOT(ISERROR(SEARCH("EXTREMO",AL13)))</formula>
    </cfRule>
    <cfRule type="containsText" dxfId="421" priority="26" operator="containsText" text="ALTO">
      <formula>NOT(ISERROR(SEARCH("ALTO",AL13)))</formula>
    </cfRule>
    <cfRule type="containsText" dxfId="420" priority="27" operator="containsText" text="MODERADO">
      <formula>NOT(ISERROR(SEARCH("MODERADO",AL13)))</formula>
    </cfRule>
    <cfRule type="containsText" dxfId="419" priority="28" operator="containsText" text="BAJO">
      <formula>NOT(ISERROR(SEARCH("BAJO",AL13)))</formula>
    </cfRule>
  </conditionalFormatting>
  <conditionalFormatting sqref="BG13:BG18">
    <cfRule type="containsText" dxfId="418" priority="20" operator="containsText" text="CASI SEGURO">
      <formula>NOT(ISERROR(SEARCH("CASI SEGURO",BG13)))</formula>
    </cfRule>
    <cfRule type="containsText" dxfId="417" priority="21" operator="containsText" text="PROBABLE">
      <formula>NOT(ISERROR(SEARCH("PROBABLE",BG13)))</formula>
    </cfRule>
    <cfRule type="containsText" dxfId="416" priority="22" operator="containsText" text="POSIBLE">
      <formula>NOT(ISERROR(SEARCH("POSIBLE",BG13)))</formula>
    </cfRule>
    <cfRule type="containsText" dxfId="415" priority="23" operator="containsText" text="IMPROBABLE">
      <formula>NOT(ISERROR(SEARCH("IMPROBABLE",BG13)))</formula>
    </cfRule>
    <cfRule type="containsText" dxfId="414" priority="24" operator="containsText" text="RARA VEZ">
      <formula>NOT(ISERROR(SEARCH("RARA VEZ",BG13)))</formula>
    </cfRule>
  </conditionalFormatting>
  <conditionalFormatting sqref="BH13:BI13 BH14:BH18 BI16">
    <cfRule type="containsText" dxfId="413" priority="18" operator="containsText" text="ALTO">
      <formula>NOT(ISERROR(SEARCH("ALTO",BH13)))</formula>
    </cfRule>
    <cfRule type="containsText" dxfId="412" priority="19" operator="containsText" text="CATASTRÓFICO">
      <formula>NOT(ISERROR(SEARCH("CATASTRÓFICO",BH13)))</formula>
    </cfRule>
  </conditionalFormatting>
  <conditionalFormatting sqref="BH13:BI13 BI16 BH14:BH18">
    <cfRule type="containsText" dxfId="411" priority="17" operator="containsText" text="MODERADO">
      <formula>NOT(ISERROR(SEARCH("MODERADO",BH13)))</formula>
    </cfRule>
  </conditionalFormatting>
  <conditionalFormatting sqref="BI13:BI18">
    <cfRule type="containsText" dxfId="410" priority="1" operator="containsText" text="EXTREMO">
      <formula>NOT(ISERROR(SEARCH("EXTREMO",BI13)))</formula>
    </cfRule>
  </conditionalFormatting>
  <conditionalFormatting sqref="BK13:BN15">
    <cfRule type="expression" dxfId="409" priority="8">
      <formula>#REF!="DILIGENCIE EL PLAN DE ACCIÓN"</formula>
    </cfRule>
  </conditionalFormatting>
  <conditionalFormatting sqref="BK18:BN18">
    <cfRule type="expression" dxfId="408" priority="3">
      <formula>#REF!="DILIGENCIE EL PLAN DE ACCIÓN"</formula>
    </cfRule>
  </conditionalFormatting>
  <conditionalFormatting sqref="BK16:BO16">
    <cfRule type="expression" dxfId="407" priority="2">
      <formula>#REF!="DILIGENCIE EL PLAN DE ACCIÓN"</formula>
    </cfRule>
  </conditionalFormatting>
  <conditionalFormatting sqref="BO13">
    <cfRule type="expression" dxfId="406" priority="7">
      <formula>#REF!="DILIGENCIE EL PLAN DE ACCIÓN"</formula>
    </cfRule>
  </conditionalFormatting>
  <dataValidations count="1">
    <dataValidation type="list" allowBlank="1" showInputMessage="1" showErrorMessage="1" sqref="BI13:BI18" xr:uid="{00000000-0002-0000-0500-000000000000}">
      <formula1>"EXTREMO,ALTO,MODERADO"</formula1>
    </dataValidation>
  </dataValidations>
  <pageMargins left="0.7" right="0.7" top="0.75" bottom="0.75" header="0.3" footer="0.3"/>
  <pageSetup paperSize="9" scale="10"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9">
    <tabColor rgb="FF0070C0"/>
  </sheetPr>
  <dimension ref="A1:BR56"/>
  <sheetViews>
    <sheetView view="pageBreakPreview" topLeftCell="A10" zoomScale="60" zoomScaleNormal="40" workbookViewId="0">
      <selection activeCell="A10" sqref="A10:A12"/>
    </sheetView>
  </sheetViews>
  <sheetFormatPr baseColWidth="10" defaultColWidth="11.42578125" defaultRowHeight="12"/>
  <cols>
    <col min="1" max="1" width="11.42578125" style="10"/>
    <col min="2" max="2" width="22.28515625"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7.42578125"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3.140625" style="10" customWidth="1"/>
    <col min="69" max="69" width="31.710937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244.5" customHeight="1">
      <c r="A13" s="534" t="s">
        <v>93</v>
      </c>
      <c r="B13" s="461" t="s">
        <v>762</v>
      </c>
      <c r="C13" s="425" t="s">
        <v>6</v>
      </c>
      <c r="D13" s="540" t="s">
        <v>763</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06" t="s">
        <v>179</v>
      </c>
      <c r="R13" s="406" t="s">
        <v>179</v>
      </c>
      <c r="S13" s="406" t="s">
        <v>179</v>
      </c>
      <c r="T13" s="406" t="s">
        <v>179</v>
      </c>
      <c r="U13" s="406" t="s">
        <v>179</v>
      </c>
      <c r="V13" s="406" t="s">
        <v>179</v>
      </c>
      <c r="W13" s="406" t="s">
        <v>179</v>
      </c>
      <c r="X13" s="406" t="s">
        <v>189</v>
      </c>
      <c r="Y13" s="406" t="s">
        <v>179</v>
      </c>
      <c r="Z13" s="406" t="s">
        <v>179</v>
      </c>
      <c r="AA13" s="406" t="s">
        <v>179</v>
      </c>
      <c r="AB13" s="406" t="s">
        <v>179</v>
      </c>
      <c r="AC13" s="406" t="s">
        <v>179</v>
      </c>
      <c r="AD13" s="406" t="s">
        <v>189</v>
      </c>
      <c r="AE13" s="406" t="s">
        <v>179</v>
      </c>
      <c r="AF13" s="406" t="s">
        <v>189</v>
      </c>
      <c r="AG13" s="406" t="s">
        <v>179</v>
      </c>
      <c r="AH13" s="406" t="s">
        <v>189</v>
      </c>
      <c r="AI13" s="406" t="s">
        <v>189</v>
      </c>
      <c r="AJ13" s="398">
        <f>COUNTIF(Q13:AI15,"SI")</f>
        <v>14</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339" t="s">
        <v>764</v>
      </c>
      <c r="AN13" s="331" t="s">
        <v>737</v>
      </c>
      <c r="AO13" s="140" t="s">
        <v>172</v>
      </c>
      <c r="AP13" s="165">
        <f>IF(AO13="Asignado",15,0)</f>
        <v>15</v>
      </c>
      <c r="AQ13" s="165" t="s">
        <v>173</v>
      </c>
      <c r="AR13" s="165">
        <f>IF(AQ13="adecuado",15,0)</f>
        <v>15</v>
      </c>
      <c r="AS13" s="165" t="s">
        <v>174</v>
      </c>
      <c r="AT13" s="165">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3" t="str">
        <f>IF(BC13&gt;95,"FUERTE",IF(AND(BC13&lt;95.01,BC13&gt;85.02),"MODERADO",IF(AND(BC13&lt;85.01,BC13&gt;1),"DEBIL","ESTABLECER CONTROL")))</f>
        <v>FUERTE</v>
      </c>
      <c r="BE13" s="475">
        <f>AVERAGE(BC13:BC15)</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329" t="s">
        <v>765</v>
      </c>
      <c r="BL13" s="329" t="s">
        <v>737</v>
      </c>
      <c r="BM13" s="134">
        <v>45809</v>
      </c>
      <c r="BN13" s="134">
        <v>46006</v>
      </c>
      <c r="BO13" s="543" t="s">
        <v>744</v>
      </c>
      <c r="BP13" s="343" t="s">
        <v>818</v>
      </c>
      <c r="BQ13" s="353" t="s">
        <v>773</v>
      </c>
      <c r="BR13" s="344" t="s">
        <v>306</v>
      </c>
    </row>
    <row r="14" spans="1:70" ht="140.25">
      <c r="A14" s="539"/>
      <c r="B14" s="462"/>
      <c r="C14" s="426"/>
      <c r="D14" s="541"/>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407"/>
      <c r="AJ14" s="398"/>
      <c r="AK14" s="403"/>
      <c r="AL14" s="400"/>
      <c r="AM14" s="339" t="s">
        <v>766</v>
      </c>
      <c r="AN14" s="341" t="s">
        <v>737</v>
      </c>
      <c r="AO14" s="67" t="s">
        <v>172</v>
      </c>
      <c r="AP14" s="133">
        <f t="shared" ref="AP14:AP15" si="1">IF(AO14="Asignado",15,0)</f>
        <v>15</v>
      </c>
      <c r="AQ14" s="133" t="s">
        <v>173</v>
      </c>
      <c r="AR14" s="133">
        <f t="shared" ref="AR14:AR15" si="2">IF(AQ14="adecuado",15,0)</f>
        <v>15</v>
      </c>
      <c r="AS14" s="133" t="s">
        <v>174</v>
      </c>
      <c r="AT14" s="133">
        <f t="shared" ref="AT14:AT15" si="3">IF(AS14="Oportuna",15,0)</f>
        <v>15</v>
      </c>
      <c r="AU14" s="133" t="s">
        <v>175</v>
      </c>
      <c r="AV14" s="133">
        <f t="shared" ref="AV14:AV15" si="4">IF(AU14="Prevenir",15,IF(AU14="Detectar",10,0))</f>
        <v>15</v>
      </c>
      <c r="AW14" s="133" t="s">
        <v>176</v>
      </c>
      <c r="AX14" s="133">
        <f t="shared" ref="AX14:AX15" si="5">IF(AW14="Confiable",15,0)</f>
        <v>15</v>
      </c>
      <c r="AY14" s="133" t="s">
        <v>177</v>
      </c>
      <c r="AZ14" s="133">
        <f t="shared" ref="AZ14:AZ15" si="6">IF(AY14="Se investigan y resuelven oportunamente",15,0)</f>
        <v>15</v>
      </c>
      <c r="BA14" s="133" t="s">
        <v>178</v>
      </c>
      <c r="BB14" s="133">
        <f t="shared" ref="BB14:BB15" si="7">IF(BA14="Completa",10,IF(BA14="Incompleta",5,0))</f>
        <v>10</v>
      </c>
      <c r="BC14" s="133">
        <f t="shared" ref="BC14:BC15" si="8">BB14+AZ14+AX14+AV14+AT14+AR14+AP14</f>
        <v>100</v>
      </c>
      <c r="BD14" s="174" t="str">
        <f>IF(BC14&gt;95,"FUERTE",IF(AND(BC14&lt;95.01,BC14&gt;85.02),"MODERADO",IF(AND(BC14&lt;85.01,BC14&gt;1),"DEBIL","ESTABLECER CONTROL")))</f>
        <v>FUERTE</v>
      </c>
      <c r="BE14" s="475"/>
      <c r="BF14" s="449"/>
      <c r="BG14" s="449"/>
      <c r="BH14" s="449"/>
      <c r="BI14" s="452"/>
      <c r="BJ14" s="398"/>
      <c r="BK14" s="339" t="s">
        <v>767</v>
      </c>
      <c r="BL14" s="339" t="s">
        <v>737</v>
      </c>
      <c r="BM14" s="210">
        <v>45809</v>
      </c>
      <c r="BN14" s="210">
        <v>46006</v>
      </c>
      <c r="BO14" s="544"/>
      <c r="BP14" s="343" t="s">
        <v>770</v>
      </c>
      <c r="BQ14" s="352" t="s">
        <v>798</v>
      </c>
      <c r="BR14" s="344" t="s">
        <v>306</v>
      </c>
    </row>
    <row r="15" spans="1:70" ht="64.5" thickBot="1">
      <c r="A15" s="539"/>
      <c r="B15" s="463"/>
      <c r="C15" s="427"/>
      <c r="D15" s="542"/>
      <c r="E15" s="438"/>
      <c r="F15" s="482"/>
      <c r="G15" s="438"/>
      <c r="H15" s="482"/>
      <c r="I15" s="438"/>
      <c r="J15" s="485"/>
      <c r="K15" s="438"/>
      <c r="L15" s="488"/>
      <c r="M15" s="488"/>
      <c r="N15" s="408"/>
      <c r="O15" s="410"/>
      <c r="P15" s="408"/>
      <c r="Q15" s="408"/>
      <c r="R15" s="408"/>
      <c r="S15" s="408"/>
      <c r="T15" s="408"/>
      <c r="U15" s="408"/>
      <c r="V15" s="408"/>
      <c r="W15" s="408"/>
      <c r="X15" s="408"/>
      <c r="Y15" s="408"/>
      <c r="Z15" s="408"/>
      <c r="AA15" s="408"/>
      <c r="AB15" s="408"/>
      <c r="AC15" s="408"/>
      <c r="AD15" s="408"/>
      <c r="AE15" s="408"/>
      <c r="AF15" s="408"/>
      <c r="AG15" s="408"/>
      <c r="AH15" s="408"/>
      <c r="AI15" s="408"/>
      <c r="AJ15" s="399"/>
      <c r="AK15" s="404"/>
      <c r="AL15" s="401"/>
      <c r="AM15" s="340" t="s">
        <v>768</v>
      </c>
      <c r="AN15" s="342" t="s">
        <v>737</v>
      </c>
      <c r="AO15" s="164" t="s">
        <v>172</v>
      </c>
      <c r="AP15" s="166">
        <f t="shared" si="1"/>
        <v>15</v>
      </c>
      <c r="AQ15" s="166" t="s">
        <v>173</v>
      </c>
      <c r="AR15" s="166">
        <f t="shared" si="2"/>
        <v>15</v>
      </c>
      <c r="AS15" s="166" t="s">
        <v>174</v>
      </c>
      <c r="AT15" s="166">
        <f t="shared" si="3"/>
        <v>15</v>
      </c>
      <c r="AU15" s="166" t="s">
        <v>175</v>
      </c>
      <c r="AV15" s="166">
        <f t="shared" si="4"/>
        <v>15</v>
      </c>
      <c r="AW15" s="166" t="s">
        <v>176</v>
      </c>
      <c r="AX15" s="166">
        <f t="shared" si="5"/>
        <v>15</v>
      </c>
      <c r="AY15" s="166" t="s">
        <v>177</v>
      </c>
      <c r="AZ15" s="166">
        <f t="shared" si="6"/>
        <v>15</v>
      </c>
      <c r="BA15" s="166" t="s">
        <v>178</v>
      </c>
      <c r="BB15" s="166">
        <f t="shared" si="7"/>
        <v>10</v>
      </c>
      <c r="BC15" s="166">
        <f t="shared" si="8"/>
        <v>100</v>
      </c>
      <c r="BD15" s="175" t="str">
        <f t="shared" ref="BD15" si="9">IF(BC15&gt;95,"FUERTE",IF(AND(BC15&lt;95.01,BC15&gt;85.02),"MODERADO",IF(AND(BC15&lt;85.01,BC15&gt;1),"DEBIL","ESTABLECER CONTROL")))</f>
        <v>FUERTE</v>
      </c>
      <c r="BE15" s="476"/>
      <c r="BF15" s="450"/>
      <c r="BG15" s="450"/>
      <c r="BH15" s="450"/>
      <c r="BI15" s="453"/>
      <c r="BJ15" s="399"/>
      <c r="BK15" s="340" t="s">
        <v>769</v>
      </c>
      <c r="BL15" s="340" t="s">
        <v>737</v>
      </c>
      <c r="BM15" s="338">
        <v>45809</v>
      </c>
      <c r="BN15" s="338">
        <v>46006</v>
      </c>
      <c r="BO15" s="545"/>
      <c r="BP15" s="343" t="s">
        <v>806</v>
      </c>
      <c r="BQ15" s="352" t="s">
        <v>774</v>
      </c>
      <c r="BR15" s="344" t="s">
        <v>306</v>
      </c>
    </row>
    <row r="16" spans="1:70">
      <c r="O16" s="48"/>
    </row>
    <row r="17" spans="15:15">
      <c r="O17" s="48"/>
    </row>
    <row r="18" spans="15:15">
      <c r="O18" s="48"/>
    </row>
    <row r="19" spans="15:15">
      <c r="O19" s="48"/>
    </row>
    <row r="20" spans="15:15">
      <c r="O20" s="48"/>
    </row>
    <row r="21" spans="15:15">
      <c r="O21" s="48"/>
    </row>
    <row r="22" spans="15:15">
      <c r="O22" s="48"/>
    </row>
    <row r="23" spans="15:15">
      <c r="O23" s="48"/>
    </row>
    <row r="24" spans="15:15">
      <c r="O24" s="48"/>
    </row>
    <row r="25" spans="15:15">
      <c r="O25" s="48"/>
    </row>
    <row r="26" spans="15:15">
      <c r="O26" s="48"/>
    </row>
    <row r="27" spans="15:15">
      <c r="O27" s="48"/>
    </row>
    <row r="28" spans="15:15">
      <c r="O28" s="48"/>
    </row>
    <row r="29" spans="15:15">
      <c r="O29" s="48"/>
    </row>
    <row r="30" spans="15:15">
      <c r="O30" s="48"/>
    </row>
    <row r="31" spans="15:15">
      <c r="O31" s="48"/>
    </row>
    <row r="32" spans="15:15">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sheetData>
  <sheetProtection formatCells="0" formatRows="0"/>
  <dataConsolidate/>
  <mergeCells count="80">
    <mergeCell ref="BI13:BI15"/>
    <mergeCell ref="BJ13:BJ15"/>
    <mergeCell ref="BO13:BO15"/>
    <mergeCell ref="AK13:AK15"/>
    <mergeCell ref="AL13:AL15"/>
    <mergeCell ref="BE13:BE15"/>
    <mergeCell ref="BF13:BF15"/>
    <mergeCell ref="BG13:BG15"/>
    <mergeCell ref="BH13:BH15"/>
    <mergeCell ref="V13:V15"/>
    <mergeCell ref="W13:W15"/>
    <mergeCell ref="AJ13:AJ15"/>
    <mergeCell ref="Y13:Y15"/>
    <mergeCell ref="Z13:Z15"/>
    <mergeCell ref="AA13:AA15"/>
    <mergeCell ref="AB13:AB15"/>
    <mergeCell ref="AC13:AC15"/>
    <mergeCell ref="AD13:AD15"/>
    <mergeCell ref="AE13:AE15"/>
    <mergeCell ref="AF13:AF15"/>
    <mergeCell ref="AG13:AG15"/>
    <mergeCell ref="AH13:AH15"/>
    <mergeCell ref="AI13:AI15"/>
    <mergeCell ref="Q13:Q15"/>
    <mergeCell ref="R13:R15"/>
    <mergeCell ref="S13:S15"/>
    <mergeCell ref="T13:T15"/>
    <mergeCell ref="U13:U15"/>
    <mergeCell ref="A13:A15"/>
    <mergeCell ref="B13:B15"/>
    <mergeCell ref="C13:C15"/>
    <mergeCell ref="D13:D15"/>
    <mergeCell ref="E13:E15"/>
    <mergeCell ref="F13:F15"/>
    <mergeCell ref="AL11:AL12"/>
    <mergeCell ref="AM11:AM12"/>
    <mergeCell ref="AN11:BF11"/>
    <mergeCell ref="BG11:BH11"/>
    <mergeCell ref="L13:L15"/>
    <mergeCell ref="G13:G15"/>
    <mergeCell ref="H13:H15"/>
    <mergeCell ref="I13:I15"/>
    <mergeCell ref="J13:J15"/>
    <mergeCell ref="K13:K15"/>
    <mergeCell ref="X13:X15"/>
    <mergeCell ref="M13:M15"/>
    <mergeCell ref="N13:N15"/>
    <mergeCell ref="O13:O15"/>
    <mergeCell ref="P13:P15"/>
    <mergeCell ref="A10:A12"/>
    <mergeCell ref="B10:B12"/>
    <mergeCell ref="C10:C12"/>
    <mergeCell ref="D10:K10"/>
    <mergeCell ref="N10:BH10"/>
    <mergeCell ref="BJ10:BR10"/>
    <mergeCell ref="D11:D12"/>
    <mergeCell ref="E11:K11"/>
    <mergeCell ref="N11:P11"/>
    <mergeCell ref="Q11:AK11"/>
    <mergeCell ref="BO11:BO12"/>
    <mergeCell ref="BP11:BP12"/>
    <mergeCell ref="BQ11:BQ12"/>
    <mergeCell ref="BR11:BR12"/>
    <mergeCell ref="BJ11:BJ12"/>
    <mergeCell ref="BK11:BN11"/>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s>
  <conditionalFormatting sqref="D13:D15">
    <cfRule type="expression" dxfId="405" priority="10">
      <formula>M13&lt;100%</formula>
    </cfRule>
    <cfRule type="expression" dxfId="404" priority="11">
      <formula>M13&gt;=100%</formula>
    </cfRule>
  </conditionalFormatting>
  <conditionalFormatting sqref="N13:O13">
    <cfRule type="containsText" dxfId="403" priority="24" operator="containsText" text="RARA VEZ">
      <formula>NOT(ISERROR(SEARCH("RARA VEZ",N13)))</formula>
    </cfRule>
    <cfRule type="containsText" dxfId="402" priority="25" operator="containsText" text="IMPROBABLE">
      <formula>NOT(ISERROR(SEARCH("IMPROBABLE",N13)))</formula>
    </cfRule>
    <cfRule type="containsText" dxfId="401" priority="26" operator="containsText" text="POSIBLE">
      <formula>NOT(ISERROR(SEARCH("POSIBLE",N13)))</formula>
    </cfRule>
    <cfRule type="containsText" dxfId="400" priority="27" operator="containsText" text="PROBABLE">
      <formula>NOT(ISERROR(SEARCH("PROBABLE",N13)))</formula>
    </cfRule>
    <cfRule type="containsText" dxfId="399" priority="28" operator="containsText" text="CASI SEGURO">
      <formula>NOT(ISERROR(SEARCH("CASI SEGURO",N13)))</formula>
    </cfRule>
  </conditionalFormatting>
  <conditionalFormatting sqref="AK13:AK15">
    <cfRule type="containsText" dxfId="398" priority="29" operator="containsText" text="CATASTRÓFICO">
      <formula>NOT(ISERROR(SEARCH("CATASTRÓFICO",AK13)))</formula>
    </cfRule>
    <cfRule type="containsText" dxfId="397" priority="30" operator="containsText" text="MAYOR">
      <formula>NOT(ISERROR(SEARCH("MAYOR",AK13)))</formula>
    </cfRule>
    <cfRule type="containsText" dxfId="396" priority="31" operator="containsText" text="MODERADO">
      <formula>NOT(ISERROR(SEARCH("MODERADO",AK13)))</formula>
    </cfRule>
  </conditionalFormatting>
  <conditionalFormatting sqref="AL13">
    <cfRule type="containsText" dxfId="395" priority="20" operator="containsText" text="EXTREMO">
      <formula>NOT(ISERROR(SEARCH("EXTREMO",AL13)))</formula>
    </cfRule>
    <cfRule type="containsText" dxfId="394" priority="21" operator="containsText" text="ALTO">
      <formula>NOT(ISERROR(SEARCH("ALTO",AL13)))</formula>
    </cfRule>
    <cfRule type="containsText" dxfId="393" priority="22" operator="containsText" text="MODERADO">
      <formula>NOT(ISERROR(SEARCH("MODERADO",AL13)))</formula>
    </cfRule>
    <cfRule type="containsText" dxfId="392" priority="23" operator="containsText" text="BAJO">
      <formula>NOT(ISERROR(SEARCH("BAJO",AL13)))</formula>
    </cfRule>
  </conditionalFormatting>
  <conditionalFormatting sqref="BG13:BG15">
    <cfRule type="containsText" dxfId="391" priority="15" operator="containsText" text="CASI SEGURO">
      <formula>NOT(ISERROR(SEARCH("CASI SEGURO",BG13)))</formula>
    </cfRule>
    <cfRule type="containsText" dxfId="390" priority="16" operator="containsText" text="PROBABLE">
      <formula>NOT(ISERROR(SEARCH("PROBABLE",BG13)))</formula>
    </cfRule>
    <cfRule type="containsText" dxfId="389" priority="17" operator="containsText" text="POSIBLE">
      <formula>NOT(ISERROR(SEARCH("POSIBLE",BG13)))</formula>
    </cfRule>
    <cfRule type="containsText" dxfId="388" priority="18" operator="containsText" text="IMPROBABLE">
      <formula>NOT(ISERROR(SEARCH("IMPROBABLE",BG13)))</formula>
    </cfRule>
    <cfRule type="containsText" dxfId="387" priority="19" operator="containsText" text="RARA VEZ">
      <formula>NOT(ISERROR(SEARCH("RARA VEZ",BG13)))</formula>
    </cfRule>
  </conditionalFormatting>
  <conditionalFormatting sqref="BH13:BI13 BH14:BH15">
    <cfRule type="containsText" dxfId="386" priority="12" operator="containsText" text="MODERADO">
      <formula>NOT(ISERROR(SEARCH("MODERADO",BH13)))</formula>
    </cfRule>
    <cfRule type="containsText" dxfId="385" priority="13" operator="containsText" text="MAYOR">
      <formula>NOT(ISERROR(SEARCH("MAYOR",BH13)))</formula>
    </cfRule>
    <cfRule type="containsText" dxfId="384" priority="14" operator="containsText" text="CATASTRÓFICO">
      <formula>NOT(ISERROR(SEARCH("CATASTRÓFICO",BH13)))</formula>
    </cfRule>
  </conditionalFormatting>
  <conditionalFormatting sqref="BI13:BI15">
    <cfRule type="containsText" dxfId="383" priority="1" operator="containsText" text="EXTREMO">
      <formula>NOT(ISERROR(SEARCH("EXTREMO",BI13)))</formula>
    </cfRule>
    <cfRule type="containsText" dxfId="382" priority="2" operator="containsText" text="MODERADO">
      <formula>NOT(ISERROR(SEARCH("MODERADO",BI13)))</formula>
    </cfRule>
    <cfRule type="containsText" dxfId="381" priority="3" operator="containsText" text="ALTO">
      <formula>NOT(ISERROR(SEARCH("ALTO",BI13)))</formula>
    </cfRule>
  </conditionalFormatting>
  <conditionalFormatting sqref="BM13:BN15">
    <cfRule type="expression" dxfId="380" priority="4">
      <formula>#REF!="DILIGENCIE EL PLAN DE ACCIÓN"</formula>
    </cfRule>
  </conditionalFormatting>
  <dataValidations count="4">
    <dataValidation type="list" allowBlank="1" showInputMessage="1" showErrorMessage="1" sqref="BI13:BI15" xr:uid="{00000000-0002-0000-0600-000000000000}">
      <formula1>"EXTREMO,ALTO,MODERADO"</formula1>
    </dataValidation>
    <dataValidation type="list" allowBlank="1" showInputMessage="1" showErrorMessage="1" sqref="BR13:BR15" xr:uid="{00000000-0002-0000-0600-000001000000}">
      <formula1>"ABIERTA, CERRADA"</formula1>
    </dataValidation>
    <dataValidation type="list" allowBlank="1" showInputMessage="1" showErrorMessage="1" sqref="BJ13:BJ15" xr:uid="{00000000-0002-0000-0600-000002000000}">
      <formula1>TRATAMIENTOC</formula1>
    </dataValidation>
    <dataValidation type="list" allowBlank="1" showInputMessage="1" showErrorMessage="1" sqref="E13:E15 G13:G15 I13:I15 K13:K15" xr:uid="{00000000-0002-0000-0600-000003000000}">
      <formula1>Acción</formula1>
    </dataValidation>
  </dataValidations>
  <pageMargins left="0.7" right="0.7" top="0.75" bottom="0.75" header="0.3" footer="0.3"/>
  <pageSetup paperSize="9" scale="10"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tabColor rgb="FF0070C0"/>
  </sheetPr>
  <dimension ref="A1:BR65"/>
  <sheetViews>
    <sheetView tabSelected="1" view="pageBreakPreview" topLeftCell="BH11" zoomScale="80" zoomScaleNormal="40" zoomScaleSheetLayoutView="80" workbookViewId="0">
      <selection activeCell="BR13" sqref="BR13"/>
    </sheetView>
  </sheetViews>
  <sheetFormatPr baseColWidth="10" defaultColWidth="11.42578125" defaultRowHeight="12"/>
  <cols>
    <col min="1" max="1" width="11.42578125" style="10"/>
    <col min="2" max="2" width="22.42578125"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6.855468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36.710937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2"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72">
      <c r="A13" s="474" t="s">
        <v>94</v>
      </c>
      <c r="B13" s="535" t="s">
        <v>564</v>
      </c>
      <c r="C13" s="425" t="s">
        <v>6</v>
      </c>
      <c r="D13" s="439" t="s">
        <v>565</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92" t="s">
        <v>179</v>
      </c>
      <c r="R13" s="492" t="s">
        <v>179</v>
      </c>
      <c r="S13" s="492" t="s">
        <v>189</v>
      </c>
      <c r="T13" s="492" t="s">
        <v>189</v>
      </c>
      <c r="U13" s="492" t="s">
        <v>179</v>
      </c>
      <c r="V13" s="492" t="s">
        <v>179</v>
      </c>
      <c r="W13" s="492" t="s">
        <v>179</v>
      </c>
      <c r="X13" s="492" t="s">
        <v>189</v>
      </c>
      <c r="Y13" s="492" t="s">
        <v>189</v>
      </c>
      <c r="Z13" s="492" t="s">
        <v>179</v>
      </c>
      <c r="AA13" s="492" t="s">
        <v>179</v>
      </c>
      <c r="AB13" s="492" t="s">
        <v>179</v>
      </c>
      <c r="AC13" s="492" t="s">
        <v>179</v>
      </c>
      <c r="AD13" s="492" t="s">
        <v>179</v>
      </c>
      <c r="AE13" s="492" t="s">
        <v>189</v>
      </c>
      <c r="AF13" s="492" t="s">
        <v>189</v>
      </c>
      <c r="AG13" s="492" t="s">
        <v>189</v>
      </c>
      <c r="AH13" s="492" t="s">
        <v>189</v>
      </c>
      <c r="AI13" s="492" t="s">
        <v>189</v>
      </c>
      <c r="AJ13" s="398">
        <f>COUNTIF(Q13:AI15,"SI")</f>
        <v>10</v>
      </c>
      <c r="AK13" s="402" t="str">
        <f t="shared" ref="AK13" si="0">+IF(AND(AJ13&gt;0,AJ13&lt;6),"MODERADO",IF(AJ13&gt;=12,"CATASTRÓFICO",IF(AND(AJ13&gt;5,AJ13&lt;12),"MAYOR","")))</f>
        <v>MAYOR</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ALTO</v>
      </c>
      <c r="AM13" s="187" t="s">
        <v>566</v>
      </c>
      <c r="AN13" s="241" t="s">
        <v>567</v>
      </c>
      <c r="AO13" s="140" t="s">
        <v>172</v>
      </c>
      <c r="AP13" s="165">
        <f>IF(AO13="Asignado",15,0)</f>
        <v>15</v>
      </c>
      <c r="AQ13" s="165" t="s">
        <v>173</v>
      </c>
      <c r="AR13" s="165">
        <f>IF(AQ13="adecuado",15,0)</f>
        <v>15</v>
      </c>
      <c r="AS13" s="165" t="s">
        <v>174</v>
      </c>
      <c r="AT13" s="165">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3" t="str">
        <f>IF(BC13&gt;95,"FUERTE",IF(AND(BC13&lt;95.01,BC13&gt;85.02),"MODERADO",IF(AND(BC13&lt;85.01,BC13&gt;1),"DEBIL","ESTABLECER CONTROL")))</f>
        <v>FUERTE</v>
      </c>
      <c r="BE13" s="475">
        <f>AVERAGE(BC13:BC13)</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MAYOR</v>
      </c>
      <c r="BI13" s="451" t="s">
        <v>568</v>
      </c>
      <c r="BJ13" s="448" t="s">
        <v>280</v>
      </c>
      <c r="BK13" s="178" t="s">
        <v>569</v>
      </c>
      <c r="BL13" s="178" t="s">
        <v>570</v>
      </c>
      <c r="BM13" s="134" t="s">
        <v>571</v>
      </c>
      <c r="BN13" s="134" t="s">
        <v>572</v>
      </c>
      <c r="BO13" s="461" t="s">
        <v>573</v>
      </c>
      <c r="BP13" s="407" t="s">
        <v>777</v>
      </c>
      <c r="BQ13" s="12" t="s">
        <v>775</v>
      </c>
      <c r="BR13" s="12" t="s">
        <v>78</v>
      </c>
    </row>
    <row r="14" spans="1:70" ht="72">
      <c r="A14" s="449"/>
      <c r="B14" s="536"/>
      <c r="C14" s="426"/>
      <c r="D14" s="440"/>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407"/>
      <c r="AJ14" s="398"/>
      <c r="AK14" s="403"/>
      <c r="AL14" s="400"/>
      <c r="AM14" s="185"/>
      <c r="AN14" s="133"/>
      <c r="AO14" s="67"/>
      <c r="AP14" s="133">
        <f t="shared" ref="AP14:AP15" si="1">IF(AO14="Asignado",15,0)</f>
        <v>0</v>
      </c>
      <c r="AQ14" s="133"/>
      <c r="AR14" s="133">
        <f t="shared" ref="AR14:AR15" si="2">IF(AQ14="adecuado",15,0)</f>
        <v>0</v>
      </c>
      <c r="AS14" s="133"/>
      <c r="AT14" s="133">
        <f t="shared" ref="AT14:AT15" si="3">IF(AS14="Oportuna",15,0)</f>
        <v>0</v>
      </c>
      <c r="AU14" s="133"/>
      <c r="AV14" s="133">
        <f t="shared" ref="AV14:AV15" si="4">IF(AU14="Prevenir",15,IF(AU14="Detectar",10,0))</f>
        <v>0</v>
      </c>
      <c r="AW14" s="133"/>
      <c r="AX14" s="133">
        <f t="shared" ref="AX14:AX15" si="5">IF(AW14="Confiable",15,0)</f>
        <v>0</v>
      </c>
      <c r="AY14" s="133"/>
      <c r="AZ14" s="133">
        <f t="shared" ref="AZ14:AZ15" si="6">IF(AY14="Se investigan y resuelven oportunamente",15,0)</f>
        <v>0</v>
      </c>
      <c r="BA14" s="133"/>
      <c r="BB14" s="133">
        <f t="shared" ref="BB14:BB15" si="7">IF(BA14="Completa",10,IF(BA14="Incompleta",5,0))</f>
        <v>0</v>
      </c>
      <c r="BC14" s="133">
        <f t="shared" ref="BC14:BC15" si="8">BB14+AZ14+AX14+AV14+AT14+AR14+AP14</f>
        <v>0</v>
      </c>
      <c r="BD14" s="174" t="str">
        <f>IF(BC14&gt;95,"FUERTE",IF(AND(BC14&lt;95.01,BC14&gt;85.02),"MODERADO",IF(AND(BC14&lt;85.01,BC14&gt;1),"DEBIL","ESTABLECER CONTROL")))</f>
        <v>ESTABLECER CONTROL</v>
      </c>
      <c r="BE14" s="475"/>
      <c r="BF14" s="449"/>
      <c r="BG14" s="449"/>
      <c r="BH14" s="449"/>
      <c r="BI14" s="452"/>
      <c r="BJ14" s="398"/>
      <c r="BK14" s="221" t="s">
        <v>574</v>
      </c>
      <c r="BL14" s="221" t="s">
        <v>570</v>
      </c>
      <c r="BM14" s="210">
        <v>45809</v>
      </c>
      <c r="BN14" s="210">
        <v>46006</v>
      </c>
      <c r="BO14" s="462"/>
      <c r="BP14" s="407"/>
      <c r="BQ14" s="12" t="s">
        <v>776</v>
      </c>
      <c r="BR14" s="12" t="s">
        <v>78</v>
      </c>
    </row>
    <row r="15" spans="1:70" ht="112.5" customHeight="1" thickBot="1">
      <c r="A15" s="534"/>
      <c r="B15" s="537"/>
      <c r="C15" s="427"/>
      <c r="D15" s="441"/>
      <c r="E15" s="438"/>
      <c r="F15" s="482"/>
      <c r="G15" s="438"/>
      <c r="H15" s="482"/>
      <c r="I15" s="438"/>
      <c r="J15" s="485"/>
      <c r="K15" s="438"/>
      <c r="L15" s="488"/>
      <c r="M15" s="488"/>
      <c r="N15" s="408"/>
      <c r="O15" s="410"/>
      <c r="P15" s="408"/>
      <c r="Q15" s="407"/>
      <c r="R15" s="407"/>
      <c r="S15" s="407"/>
      <c r="T15" s="407"/>
      <c r="U15" s="407"/>
      <c r="V15" s="407"/>
      <c r="W15" s="407"/>
      <c r="X15" s="407"/>
      <c r="Y15" s="407"/>
      <c r="Z15" s="407"/>
      <c r="AA15" s="407"/>
      <c r="AB15" s="407"/>
      <c r="AC15" s="407"/>
      <c r="AD15" s="407"/>
      <c r="AE15" s="407"/>
      <c r="AF15" s="407"/>
      <c r="AG15" s="407"/>
      <c r="AH15" s="407"/>
      <c r="AI15" s="407"/>
      <c r="AJ15" s="399"/>
      <c r="AK15" s="404"/>
      <c r="AL15" s="401"/>
      <c r="AM15" s="240"/>
      <c r="AN15" s="242"/>
      <c r="AO15" s="164"/>
      <c r="AP15" s="166">
        <f t="shared" si="1"/>
        <v>0</v>
      </c>
      <c r="AQ15" s="166"/>
      <c r="AR15" s="166">
        <f t="shared" si="2"/>
        <v>0</v>
      </c>
      <c r="AS15" s="166"/>
      <c r="AT15" s="166">
        <f t="shared" si="3"/>
        <v>0</v>
      </c>
      <c r="AU15" s="166"/>
      <c r="AV15" s="166">
        <f t="shared" si="4"/>
        <v>0</v>
      </c>
      <c r="AW15" s="166"/>
      <c r="AX15" s="166">
        <f t="shared" si="5"/>
        <v>0</v>
      </c>
      <c r="AY15" s="166"/>
      <c r="AZ15" s="166">
        <f t="shared" si="6"/>
        <v>0</v>
      </c>
      <c r="BA15" s="166"/>
      <c r="BB15" s="166">
        <f t="shared" si="7"/>
        <v>0</v>
      </c>
      <c r="BC15" s="166">
        <f t="shared" si="8"/>
        <v>0</v>
      </c>
      <c r="BD15" s="175" t="str">
        <f t="shared" ref="BD15" si="9">IF(BC15&gt;95,"FUERTE",IF(AND(BC15&lt;95.01,BC15&gt;85.02),"MODERADO",IF(AND(BC15&lt;85.01,BC15&gt;1),"DEBIL","ESTABLECER CONTROL")))</f>
        <v>ESTABLECER CONTROL</v>
      </c>
      <c r="BE15" s="476"/>
      <c r="BF15" s="450"/>
      <c r="BG15" s="450"/>
      <c r="BH15" s="450"/>
      <c r="BI15" s="453"/>
      <c r="BJ15" s="399"/>
      <c r="BK15" s="228" t="s">
        <v>575</v>
      </c>
      <c r="BL15" s="228" t="s">
        <v>570</v>
      </c>
      <c r="BM15" s="229">
        <v>45809</v>
      </c>
      <c r="BN15" s="229">
        <v>46006</v>
      </c>
      <c r="BO15" s="463"/>
      <c r="BP15" s="407"/>
      <c r="BQ15" s="12" t="s">
        <v>792</v>
      </c>
      <c r="BR15" s="12" t="s">
        <v>78</v>
      </c>
    </row>
    <row r="16" spans="1:70">
      <c r="O16" s="48"/>
    </row>
    <row r="17" spans="15:15">
      <c r="O17" s="48"/>
    </row>
    <row r="18" spans="15:15">
      <c r="O18" s="48"/>
    </row>
    <row r="19" spans="15:15">
      <c r="O19" s="48"/>
    </row>
    <row r="20" spans="15:15">
      <c r="O20" s="48"/>
    </row>
    <row r="21" spans="15:15">
      <c r="O21" s="48"/>
    </row>
    <row r="22" spans="15:15">
      <c r="O22" s="48"/>
    </row>
    <row r="23" spans="15:15">
      <c r="O23" s="48"/>
    </row>
    <row r="24" spans="15:15">
      <c r="O24" s="48"/>
    </row>
    <row r="25" spans="15:15">
      <c r="O25" s="48"/>
    </row>
    <row r="26" spans="15:15">
      <c r="O26" s="48"/>
    </row>
    <row r="27" spans="15:15">
      <c r="O27" s="48"/>
    </row>
    <row r="28" spans="15:15">
      <c r="O28" s="48"/>
    </row>
    <row r="29" spans="15:15">
      <c r="O29" s="48"/>
    </row>
    <row r="30" spans="15:15">
      <c r="O30" s="48"/>
    </row>
    <row r="31" spans="15:15">
      <c r="O31" s="48"/>
    </row>
    <row r="32" spans="15:15">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sheetData>
  <sheetProtection formatCells="0" formatRows="0"/>
  <dataConsolidate/>
  <mergeCells count="81">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 ref="BJ10:BR10"/>
    <mergeCell ref="D11:D12"/>
    <mergeCell ref="E11:K11"/>
    <mergeCell ref="N11:P11"/>
    <mergeCell ref="Q11:AK11"/>
    <mergeCell ref="BO11:BO12"/>
    <mergeCell ref="BP11:BP12"/>
    <mergeCell ref="BQ11:BQ12"/>
    <mergeCell ref="BR11:BR12"/>
    <mergeCell ref="BJ11:BJ12"/>
    <mergeCell ref="BK11:BN11"/>
    <mergeCell ref="A10:A12"/>
    <mergeCell ref="B10:B12"/>
    <mergeCell ref="C10:C12"/>
    <mergeCell ref="D10:K10"/>
    <mergeCell ref="N10:BH10"/>
    <mergeCell ref="F13:F15"/>
    <mergeCell ref="AL11:AL12"/>
    <mergeCell ref="AM11:AM12"/>
    <mergeCell ref="AN11:BF11"/>
    <mergeCell ref="BG11:BH11"/>
    <mergeCell ref="L13:L15"/>
    <mergeCell ref="G13:G15"/>
    <mergeCell ref="H13:H15"/>
    <mergeCell ref="I13:I15"/>
    <mergeCell ref="J13:J15"/>
    <mergeCell ref="K13:K15"/>
    <mergeCell ref="X13:X15"/>
    <mergeCell ref="M13:M15"/>
    <mergeCell ref="N13:N15"/>
    <mergeCell ref="O13:O15"/>
    <mergeCell ref="P13:P15"/>
    <mergeCell ref="A13:A15"/>
    <mergeCell ref="B13:B15"/>
    <mergeCell ref="C13:C15"/>
    <mergeCell ref="D13:D15"/>
    <mergeCell ref="E13:E15"/>
    <mergeCell ref="Q13:Q15"/>
    <mergeCell ref="R13:R15"/>
    <mergeCell ref="S13:S15"/>
    <mergeCell ref="T13:T15"/>
    <mergeCell ref="U13:U15"/>
    <mergeCell ref="V13:V15"/>
    <mergeCell ref="W13:W15"/>
    <mergeCell ref="AJ13:AJ15"/>
    <mergeCell ref="Y13:Y15"/>
    <mergeCell ref="Z13:Z15"/>
    <mergeCell ref="AA13:AA15"/>
    <mergeCell ref="AB13:AB15"/>
    <mergeCell ref="AC13:AC15"/>
    <mergeCell ref="AD13:AD15"/>
    <mergeCell ref="AE13:AE15"/>
    <mergeCell ref="AF13:AF15"/>
    <mergeCell ref="AG13:AG15"/>
    <mergeCell ref="AH13:AH15"/>
    <mergeCell ref="AI13:AI15"/>
    <mergeCell ref="BP13:BP15"/>
    <mergeCell ref="BI13:BI15"/>
    <mergeCell ref="BJ13:BJ15"/>
    <mergeCell ref="BO13:BO15"/>
    <mergeCell ref="AK13:AK15"/>
    <mergeCell ref="AL13:AL15"/>
    <mergeCell ref="BE13:BE15"/>
    <mergeCell ref="BF13:BF15"/>
    <mergeCell ref="BG13:BG15"/>
    <mergeCell ref="BH13:BH15"/>
  </mergeCells>
  <conditionalFormatting sqref="D13:D15">
    <cfRule type="expression" dxfId="379" priority="26">
      <formula>#REF!&gt;=100%</formula>
    </cfRule>
    <cfRule type="expression" dxfId="378" priority="27">
      <formula>#REF!&lt;100%</formula>
    </cfRule>
    <cfRule type="expression" dxfId="377" priority="28">
      <formula>$M$13&lt;100%</formula>
    </cfRule>
    <cfRule type="expression" dxfId="376" priority="29">
      <formula>$M$13&gt;=100%</formula>
    </cfRule>
  </conditionalFormatting>
  <conditionalFormatting sqref="N13:O13">
    <cfRule type="containsText" dxfId="375" priority="18" operator="containsText" text="RARA VEZ">
      <formula>NOT(ISERROR(SEARCH("RARA VEZ",N13)))</formula>
    </cfRule>
    <cfRule type="containsText" dxfId="374" priority="19" operator="containsText" text="IMPROBABLE">
      <formula>NOT(ISERROR(SEARCH("IMPROBABLE",N13)))</formula>
    </cfRule>
    <cfRule type="containsText" dxfId="373" priority="20" operator="containsText" text="POSIBLE">
      <formula>NOT(ISERROR(SEARCH("POSIBLE",N13)))</formula>
    </cfRule>
    <cfRule type="containsText" dxfId="372" priority="21" operator="containsText" text="PROBABLE">
      <formula>NOT(ISERROR(SEARCH("PROBABLE",N13)))</formula>
    </cfRule>
    <cfRule type="containsText" dxfId="371" priority="22" operator="containsText" text="CASI SEGURO">
      <formula>NOT(ISERROR(SEARCH("CASI SEGURO",N13)))</formula>
    </cfRule>
  </conditionalFormatting>
  <conditionalFormatting sqref="AK13:AK15">
    <cfRule type="containsText" dxfId="370" priority="23" operator="containsText" text="CATASTRÓFICO">
      <formula>NOT(ISERROR(SEARCH("CATASTRÓFICO",AK13)))</formula>
    </cfRule>
    <cfRule type="containsText" dxfId="369" priority="24" operator="containsText" text="MAYOR">
      <formula>NOT(ISERROR(SEARCH("MAYOR",AK13)))</formula>
    </cfRule>
    <cfRule type="containsText" dxfId="368" priority="25" operator="containsText" text="MODERADO">
      <formula>NOT(ISERROR(SEARCH("MODERADO",AK13)))</formula>
    </cfRule>
  </conditionalFormatting>
  <conditionalFormatting sqref="AL13">
    <cfRule type="containsText" dxfId="367" priority="14" operator="containsText" text="EXTREMO">
      <formula>NOT(ISERROR(SEARCH("EXTREMO",AL13)))</formula>
    </cfRule>
    <cfRule type="containsText" dxfId="366" priority="15" operator="containsText" text="ALTO">
      <formula>NOT(ISERROR(SEARCH("ALTO",AL13)))</formula>
    </cfRule>
    <cfRule type="containsText" dxfId="365" priority="16" operator="containsText" text="MODERADO">
      <formula>NOT(ISERROR(SEARCH("MODERADO",AL13)))</formula>
    </cfRule>
    <cfRule type="containsText" dxfId="364" priority="17" operator="containsText" text="BAJO">
      <formula>NOT(ISERROR(SEARCH("BAJO",AL13)))</formula>
    </cfRule>
  </conditionalFormatting>
  <conditionalFormatting sqref="BG13:BG15">
    <cfRule type="containsText" dxfId="363" priority="8" operator="containsText" text="CASI SEGURO">
      <formula>NOT(ISERROR(SEARCH("CASI SEGURO",BG13)))</formula>
    </cfRule>
    <cfRule type="containsText" dxfId="362" priority="9" operator="containsText" text="PROBABLE">
      <formula>NOT(ISERROR(SEARCH("PROBABLE",BG13)))</formula>
    </cfRule>
    <cfRule type="containsText" dxfId="361" priority="10" operator="containsText" text="POSIBLE">
      <formula>NOT(ISERROR(SEARCH("POSIBLE",BG13)))</formula>
    </cfRule>
    <cfRule type="containsText" dxfId="360" priority="11" operator="containsText" text="IMPROBABLE">
      <formula>NOT(ISERROR(SEARCH("IMPROBABLE",BG13)))</formula>
    </cfRule>
    <cfRule type="containsText" dxfId="359" priority="12" operator="containsText" text="RARA VEZ">
      <formula>NOT(ISERROR(SEARCH("RARA VEZ",BG13)))</formula>
    </cfRule>
  </conditionalFormatting>
  <conditionalFormatting sqref="BH13:BI13 BH14:BH15">
    <cfRule type="containsText" dxfId="358" priority="5" operator="containsText" text="MODERADO">
      <formula>NOT(ISERROR(SEARCH("MODERADO",BH13)))</formula>
    </cfRule>
    <cfRule type="containsText" dxfId="357" priority="6" operator="containsText" text="MAYOR">
      <formula>NOT(ISERROR(SEARCH("MAYOR",BH13)))</formula>
    </cfRule>
    <cfRule type="containsText" dxfId="356" priority="7" operator="containsText" text="CATASTRÓFICO">
      <formula>NOT(ISERROR(SEARCH("CATASTRÓFICO",BH13)))</formula>
    </cfRule>
  </conditionalFormatting>
  <conditionalFormatting sqref="BI13:BI15">
    <cfRule type="colorScale" priority="1">
      <colorScale>
        <cfvo type="min"/>
        <cfvo type="max"/>
        <color rgb="FFFF7128"/>
        <color rgb="FFFFEF9C"/>
      </colorScale>
    </cfRule>
    <cfRule type="containsText" dxfId="355" priority="2" operator="containsText" text="MODERADO">
      <formula>NOT(ISERROR(SEARCH("MODERADO",BI13)))</formula>
    </cfRule>
    <cfRule type="containsText" dxfId="354" priority="3" operator="containsText" text="ALTO">
      <formula>NOT(ISERROR(SEARCH("ALTO",BI13)))</formula>
    </cfRule>
    <cfRule type="containsText" dxfId="353" priority="4" operator="containsText" text="EXTREMO">
      <formula>NOT(ISERROR(SEARCH("EXTREMO",BI13)))</formula>
    </cfRule>
  </conditionalFormatting>
  <conditionalFormatting sqref="BK13:BO13 BK14:BN15">
    <cfRule type="expression" dxfId="352" priority="13">
      <formula>#REF!="DILIGENCIE EL PLAN DE ACCIÓN"</formula>
    </cfRule>
  </conditionalFormatting>
  <dataValidations count="3">
    <dataValidation type="list" allowBlank="1" showInputMessage="1" showErrorMessage="1" sqref="BI13:BI15" xr:uid="{00000000-0002-0000-0700-000000000000}">
      <formula1>"EXTREMO,ALTO,MODERADO"</formula1>
    </dataValidation>
    <dataValidation type="list" allowBlank="1" showInputMessage="1" showErrorMessage="1" sqref="BJ13:BJ15" xr:uid="{00000000-0002-0000-0700-000001000000}">
      <formula1>TRATAMIENTOC</formula1>
    </dataValidation>
    <dataValidation type="list" allowBlank="1" showInputMessage="1" showErrorMessage="1" sqref="K13:K15 I13:I15 G13:G15 E13:E15" xr:uid="{00000000-0002-0000-0700-000002000000}">
      <formula1>Acción</formula1>
    </dataValidation>
  </dataValidations>
  <pageMargins left="0.7" right="0.7" top="0.75" bottom="0.75" header="0.3" footer="0.3"/>
  <pageSetup paperSize="9" scale="10"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tabColor rgb="FF0070C0"/>
  </sheetPr>
  <dimension ref="A1:BR68"/>
  <sheetViews>
    <sheetView view="pageBreakPreview" topLeftCell="BE14" zoomScale="60" zoomScaleNormal="40" workbookViewId="0">
      <selection activeCell="BR17" sqref="BR17:BR18"/>
    </sheetView>
  </sheetViews>
  <sheetFormatPr baseColWidth="10" defaultColWidth="11.42578125" defaultRowHeight="12"/>
  <cols>
    <col min="1" max="1" width="11.42578125" style="10"/>
    <col min="2" max="2" width="14.140625" style="10" customWidth="1"/>
    <col min="3" max="3" width="6.7109375" style="14" customWidth="1"/>
    <col min="4" max="4" width="32.4257812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2.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48.2851562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552"/>
      <c r="AN12" s="243" t="s">
        <v>43</v>
      </c>
      <c r="AO12" s="94" t="s">
        <v>159</v>
      </c>
      <c r="AP12" s="87" t="s">
        <v>158</v>
      </c>
      <c r="AQ12" s="87" t="s">
        <v>160</v>
      </c>
      <c r="AR12" s="87" t="s">
        <v>158</v>
      </c>
      <c r="AS12" s="87" t="s">
        <v>161</v>
      </c>
      <c r="AT12" s="87" t="s">
        <v>158</v>
      </c>
      <c r="AU12" s="87" t="s">
        <v>162</v>
      </c>
      <c r="AV12" s="87" t="s">
        <v>158</v>
      </c>
      <c r="AW12" s="87" t="s">
        <v>163</v>
      </c>
      <c r="AX12" s="87" t="s">
        <v>158</v>
      </c>
      <c r="AY12" s="87" t="s">
        <v>164</v>
      </c>
      <c r="AZ12" s="87" t="s">
        <v>158</v>
      </c>
      <c r="BA12" s="87" t="s">
        <v>488</v>
      </c>
      <c r="BB12" s="87" t="s">
        <v>158</v>
      </c>
      <c r="BC12" s="87" t="s">
        <v>166</v>
      </c>
      <c r="BD12" s="87" t="s">
        <v>229</v>
      </c>
      <c r="BE12" s="87" t="s">
        <v>167</v>
      </c>
      <c r="BF12" s="87" t="s">
        <v>168</v>
      </c>
      <c r="BG12" s="94" t="s">
        <v>135</v>
      </c>
      <c r="BH12" s="95" t="s">
        <v>3</v>
      </c>
      <c r="BI12" s="212" t="s">
        <v>544</v>
      </c>
      <c r="BJ12" s="456"/>
      <c r="BK12" s="96" t="s">
        <v>230</v>
      </c>
      <c r="BL12" s="135" t="s">
        <v>486</v>
      </c>
      <c r="BM12" s="96" t="s">
        <v>482</v>
      </c>
      <c r="BN12" s="176" t="s">
        <v>487</v>
      </c>
      <c r="BO12" s="556"/>
      <c r="BP12" s="556"/>
      <c r="BQ12" s="556"/>
      <c r="BR12" s="557"/>
    </row>
    <row r="13" spans="1:70" ht="253.5" customHeight="1">
      <c r="A13" s="534" t="s">
        <v>95</v>
      </c>
      <c r="B13" s="534" t="s">
        <v>576</v>
      </c>
      <c r="C13" s="425" t="s">
        <v>6</v>
      </c>
      <c r="D13" s="549" t="s">
        <v>577</v>
      </c>
      <c r="E13" s="436" t="s">
        <v>179</v>
      </c>
      <c r="F13" s="480"/>
      <c r="G13" s="436" t="s">
        <v>179</v>
      </c>
      <c r="H13" s="480"/>
      <c r="I13" s="436" t="s">
        <v>189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398" t="s">
        <v>179</v>
      </c>
      <c r="R13" s="398" t="s">
        <v>179</v>
      </c>
      <c r="S13" s="398" t="s">
        <v>179</v>
      </c>
      <c r="T13" s="398" t="s">
        <v>179</v>
      </c>
      <c r="U13" s="398" t="s">
        <v>179</v>
      </c>
      <c r="V13" s="398" t="s">
        <v>179</v>
      </c>
      <c r="W13" s="398" t="s">
        <v>179</v>
      </c>
      <c r="X13" s="398" t="s">
        <v>179</v>
      </c>
      <c r="Y13" s="398" t="s">
        <v>179</v>
      </c>
      <c r="Z13" s="398" t="s">
        <v>179</v>
      </c>
      <c r="AA13" s="398" t="s">
        <v>179</v>
      </c>
      <c r="AB13" s="398" t="s">
        <v>179</v>
      </c>
      <c r="AC13" s="398" t="s">
        <v>179</v>
      </c>
      <c r="AD13" s="398" t="s">
        <v>179</v>
      </c>
      <c r="AE13" s="398" t="s">
        <v>179</v>
      </c>
      <c r="AF13" s="398" t="s">
        <v>189</v>
      </c>
      <c r="AG13" s="398" t="s">
        <v>179</v>
      </c>
      <c r="AH13" s="398" t="s">
        <v>189</v>
      </c>
      <c r="AI13" s="398" t="s">
        <v>189</v>
      </c>
      <c r="AJ13" s="398">
        <f>COUNTIF(Q13:AI15,"SI")</f>
        <v>16</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44" t="s">
        <v>578</v>
      </c>
      <c r="AN13" s="184" t="s">
        <v>579</v>
      </c>
      <c r="AO13" s="179" t="s">
        <v>172</v>
      </c>
      <c r="AP13" s="211">
        <f>IF(AO13="Asignado",15,0)</f>
        <v>15</v>
      </c>
      <c r="AQ13" s="211" t="s">
        <v>173</v>
      </c>
      <c r="AR13" s="211">
        <f>IF(AQ13="adecuado",15,0)</f>
        <v>15</v>
      </c>
      <c r="AS13" s="211" t="s">
        <v>174</v>
      </c>
      <c r="AT13" s="211">
        <f>IF(AS13="Oportuna",15,0)</f>
        <v>15</v>
      </c>
      <c r="AU13" s="211" t="s">
        <v>185</v>
      </c>
      <c r="AV13" s="211">
        <f>IF(AU13="Prevenir",15,IF(AU13="Detectar",10,0))</f>
        <v>10</v>
      </c>
      <c r="AW13" s="211" t="s">
        <v>176</v>
      </c>
      <c r="AX13" s="211">
        <f>IF(AW13="Confiable",15,0)</f>
        <v>15</v>
      </c>
      <c r="AY13" s="211" t="s">
        <v>177</v>
      </c>
      <c r="AZ13" s="211">
        <f>IF(AY13="Se investigan y resuelven oportunamente",15,0)</f>
        <v>15</v>
      </c>
      <c r="BA13" s="211" t="s">
        <v>178</v>
      </c>
      <c r="BB13" s="211">
        <f>IF(BA13="Completa",10,IF(BA13="Incompleta",5,0))</f>
        <v>10</v>
      </c>
      <c r="BC13" s="211">
        <f>BB13+AZ13+AX13+AV13+AT13+AR13+AP13</f>
        <v>95</v>
      </c>
      <c r="BD13" s="245" t="str">
        <f>IF(BC13&gt;95,"FUERTE",IF(AND(BC13&lt;95.01,BC13&gt;85.02),"MODERADO",IF(AND(BC13&lt;85.01,BC13&gt;1),"DEBIL","ESTABLECER CONTROL")))</f>
        <v>MODERADO</v>
      </c>
      <c r="BE13" s="510">
        <f>AVERAGE(BC13:BC15)</f>
        <v>95</v>
      </c>
      <c r="BF13" s="474" t="str">
        <f>IF(BE13&gt;95,"FUERTE",IF(AND(BE13&lt;95.01,BE13&gt;85.02),"MODERADO",IF(AND(BE13&lt;85.01,BE13&gt;1),"DEBIL","0")))</f>
        <v>MODERADO</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178" t="s">
        <v>580</v>
      </c>
      <c r="BL13" s="178" t="s">
        <v>581</v>
      </c>
      <c r="BM13" s="220" t="s">
        <v>582</v>
      </c>
      <c r="BN13" s="220">
        <v>46006</v>
      </c>
      <c r="BO13" s="461" t="s">
        <v>583</v>
      </c>
      <c r="BP13" s="191" t="s">
        <v>806</v>
      </c>
      <c r="BQ13" s="357" t="s">
        <v>819</v>
      </c>
      <c r="BR13" s="358" t="s">
        <v>78</v>
      </c>
    </row>
    <row r="14" spans="1:70" ht="89.25" customHeight="1">
      <c r="A14" s="539"/>
      <c r="B14" s="539"/>
      <c r="C14" s="426"/>
      <c r="D14" s="550"/>
      <c r="E14" s="437"/>
      <c r="F14" s="481"/>
      <c r="G14" s="437"/>
      <c r="H14" s="481"/>
      <c r="I14" s="437"/>
      <c r="J14" s="484"/>
      <c r="K14" s="437"/>
      <c r="L14" s="487"/>
      <c r="M14" s="487"/>
      <c r="N14" s="407"/>
      <c r="O14" s="384"/>
      <c r="P14" s="407"/>
      <c r="Q14" s="398"/>
      <c r="R14" s="398"/>
      <c r="S14" s="398"/>
      <c r="T14" s="398"/>
      <c r="U14" s="398"/>
      <c r="V14" s="398"/>
      <c r="W14" s="398"/>
      <c r="X14" s="398"/>
      <c r="Y14" s="398"/>
      <c r="Z14" s="398"/>
      <c r="AA14" s="398"/>
      <c r="AB14" s="398"/>
      <c r="AC14" s="398"/>
      <c r="AD14" s="398"/>
      <c r="AE14" s="398"/>
      <c r="AF14" s="398"/>
      <c r="AG14" s="398"/>
      <c r="AH14" s="398"/>
      <c r="AI14" s="398"/>
      <c r="AJ14" s="398"/>
      <c r="AK14" s="403"/>
      <c r="AL14" s="400"/>
      <c r="AM14" s="215" t="s">
        <v>584</v>
      </c>
      <c r="AN14" s="186" t="s">
        <v>579</v>
      </c>
      <c r="AO14" s="67" t="s">
        <v>172</v>
      </c>
      <c r="AP14" s="133">
        <f t="shared" ref="AP14:AP18" si="1">IF(AO14="Asignado",15,0)</f>
        <v>15</v>
      </c>
      <c r="AQ14" s="133" t="s">
        <v>173</v>
      </c>
      <c r="AR14" s="133">
        <f t="shared" ref="AR14:AR18" si="2">IF(AQ14="adecuado",15,0)</f>
        <v>15</v>
      </c>
      <c r="AS14" s="133" t="s">
        <v>174</v>
      </c>
      <c r="AT14" s="133">
        <f t="shared" ref="AT14:AT15" si="3">IF(AS14="Oportuna",15,0)</f>
        <v>15</v>
      </c>
      <c r="AU14" s="133" t="s">
        <v>185</v>
      </c>
      <c r="AV14" s="133">
        <f t="shared" ref="AV14:AV15" si="4">IF(AU14="Prevenir",15,IF(AU14="Detectar",10,0))</f>
        <v>10</v>
      </c>
      <c r="AW14" s="133" t="s">
        <v>176</v>
      </c>
      <c r="AX14" s="133">
        <f t="shared" ref="AX14:AX18" si="5">IF(AW14="Confiable",15,0)</f>
        <v>15</v>
      </c>
      <c r="AY14" s="133" t="s">
        <v>177</v>
      </c>
      <c r="AZ14" s="133">
        <f t="shared" ref="AZ14:AZ18" si="6">IF(AY14="Se investigan y resuelven oportunamente",15,0)</f>
        <v>15</v>
      </c>
      <c r="BA14" s="133" t="s">
        <v>178</v>
      </c>
      <c r="BB14" s="133">
        <f t="shared" ref="BB14:BB18" si="7">IF(BA14="Completa",10,IF(BA14="Incompleta",5,0))</f>
        <v>10</v>
      </c>
      <c r="BC14" s="133">
        <f t="shared" ref="BC14:BC17" si="8">BB14+AZ14+AX14+AV14+AT14+AR14+AP14</f>
        <v>95</v>
      </c>
      <c r="BD14" s="174" t="str">
        <f>IF(BC14&gt;95,"FUERTE",IF(AND(BC14&lt;95.01,BC14&gt;85.02),"MODERADO",IF(AND(BC14&lt;85.01,BC14&gt;1),"DEBIL","ESTABLECER CONTROL")))</f>
        <v>MODERADO</v>
      </c>
      <c r="BE14" s="475"/>
      <c r="BF14" s="449"/>
      <c r="BG14" s="449"/>
      <c r="BH14" s="449"/>
      <c r="BI14" s="452"/>
      <c r="BJ14" s="398"/>
      <c r="BK14" s="464" t="s">
        <v>585</v>
      </c>
      <c r="BL14" s="464" t="s">
        <v>581</v>
      </c>
      <c r="BM14" s="459">
        <v>45809</v>
      </c>
      <c r="BN14" s="459">
        <v>46006</v>
      </c>
      <c r="BO14" s="462"/>
      <c r="BP14" s="465" t="s">
        <v>806</v>
      </c>
      <c r="BQ14" s="444" t="s">
        <v>802</v>
      </c>
      <c r="BR14" s="490" t="s">
        <v>78</v>
      </c>
    </row>
    <row r="15" spans="1:70" ht="27" customHeight="1" thickBot="1">
      <c r="A15" s="539"/>
      <c r="B15" s="539"/>
      <c r="C15" s="427"/>
      <c r="D15" s="551"/>
      <c r="E15" s="438"/>
      <c r="F15" s="482"/>
      <c r="G15" s="438"/>
      <c r="H15" s="482"/>
      <c r="I15" s="438"/>
      <c r="J15" s="485"/>
      <c r="K15" s="438"/>
      <c r="L15" s="488"/>
      <c r="M15" s="488"/>
      <c r="N15" s="408"/>
      <c r="O15" s="410"/>
      <c r="P15" s="408"/>
      <c r="Q15" s="398"/>
      <c r="R15" s="398"/>
      <c r="S15" s="398"/>
      <c r="T15" s="398"/>
      <c r="U15" s="398"/>
      <c r="V15" s="398"/>
      <c r="W15" s="398"/>
      <c r="X15" s="398"/>
      <c r="Y15" s="398"/>
      <c r="Z15" s="398"/>
      <c r="AA15" s="398"/>
      <c r="AB15" s="398"/>
      <c r="AC15" s="398"/>
      <c r="AD15" s="398"/>
      <c r="AE15" s="398"/>
      <c r="AF15" s="398"/>
      <c r="AG15" s="398"/>
      <c r="AH15" s="398"/>
      <c r="AI15" s="398"/>
      <c r="AJ15" s="399"/>
      <c r="AK15" s="404"/>
      <c r="AL15" s="401"/>
      <c r="AM15" s="240"/>
      <c r="AN15" s="242"/>
      <c r="AO15" s="164"/>
      <c r="AP15" s="166">
        <f t="shared" si="1"/>
        <v>0</v>
      </c>
      <c r="AQ15" s="166"/>
      <c r="AR15" s="166">
        <f t="shared" si="2"/>
        <v>0</v>
      </c>
      <c r="AS15" s="166"/>
      <c r="AT15" s="166">
        <f t="shared" si="3"/>
        <v>0</v>
      </c>
      <c r="AU15" s="166"/>
      <c r="AV15" s="166">
        <f t="shared" si="4"/>
        <v>0</v>
      </c>
      <c r="AW15" s="166"/>
      <c r="AX15" s="166">
        <f t="shared" si="5"/>
        <v>0</v>
      </c>
      <c r="AY15" s="166"/>
      <c r="AZ15" s="166">
        <f t="shared" si="6"/>
        <v>0</v>
      </c>
      <c r="BA15" s="166"/>
      <c r="BB15" s="166">
        <f t="shared" si="7"/>
        <v>0</v>
      </c>
      <c r="BC15" s="166"/>
      <c r="BD15" s="175"/>
      <c r="BE15" s="476"/>
      <c r="BF15" s="450"/>
      <c r="BG15" s="450"/>
      <c r="BH15" s="450"/>
      <c r="BI15" s="453"/>
      <c r="BJ15" s="399"/>
      <c r="BK15" s="463"/>
      <c r="BL15" s="463"/>
      <c r="BM15" s="460"/>
      <c r="BN15" s="460"/>
      <c r="BO15" s="463"/>
      <c r="BP15" s="399"/>
      <c r="BQ15" s="445"/>
      <c r="BR15" s="491"/>
    </row>
    <row r="16" spans="1:70" ht="84">
      <c r="A16" s="539"/>
      <c r="B16" s="539"/>
      <c r="C16" s="425" t="s">
        <v>541</v>
      </c>
      <c r="D16" s="553" t="s">
        <v>586</v>
      </c>
      <c r="E16" s="436" t="s">
        <v>179</v>
      </c>
      <c r="F16" s="480"/>
      <c r="G16" s="436" t="s">
        <v>179</v>
      </c>
      <c r="H16" s="480"/>
      <c r="I16" s="436" t="s">
        <v>179</v>
      </c>
      <c r="J16" s="480"/>
      <c r="K16" s="436" t="s">
        <v>179</v>
      </c>
      <c r="L16" s="486">
        <f t="shared" ref="L16" si="9">IF(K16="SI",25%,0%)</f>
        <v>0.25</v>
      </c>
      <c r="M16" s="486">
        <f t="shared" ref="M16" si="10">F16+H16+J16+L16</f>
        <v>0.25</v>
      </c>
      <c r="N16" s="406" t="s">
        <v>478</v>
      </c>
      <c r="O16" s="409" t="str">
        <f>+IF(N16="NO SE HA PRESENTADO EN LOS UlTIMOS 5 AÑOS","RARA VEZ",IF(N16="AL MENOS 1 VEZ EN LOS ULTIMOS 5 AÑOS","IMPROBABLE",IF(N16="AL MENOS 1 VEZ EN LOS ULTIMOS 2 AÑOS","POSIBLE",IF(N16="AL MENOS 1 VEZ EN EL ULTIMO AÑO","PROBABLE",IF(N16="MAS DE 1 VEZ AL AÑO","CASI SEGURO","ERROR")))))</f>
        <v>RARA VEZ</v>
      </c>
      <c r="P16" s="406" t="str">
        <f t="shared" ref="P16" si="11">+IF(O16="RARA VEZ","20%",IF(O16="IMPROBABLE","40%",IF(O16="POSIBLE","60%",IF(O16="PROBABLE","80%",IF(O16="CASI SEGURO","100%","ERROR")))))</f>
        <v>20%</v>
      </c>
      <c r="Q16" s="397" t="s">
        <v>179</v>
      </c>
      <c r="R16" s="397" t="s">
        <v>179</v>
      </c>
      <c r="S16" s="397" t="s">
        <v>179</v>
      </c>
      <c r="T16" s="397" t="s">
        <v>179</v>
      </c>
      <c r="U16" s="397" t="s">
        <v>179</v>
      </c>
      <c r="V16" s="397" t="s">
        <v>179</v>
      </c>
      <c r="W16" s="397" t="s">
        <v>179</v>
      </c>
      <c r="X16" s="397" t="s">
        <v>189</v>
      </c>
      <c r="Y16" s="397" t="s">
        <v>189</v>
      </c>
      <c r="Z16" s="397" t="s">
        <v>179</v>
      </c>
      <c r="AA16" s="397" t="s">
        <v>179</v>
      </c>
      <c r="AB16" s="397" t="s">
        <v>179</v>
      </c>
      <c r="AC16" s="397" t="s">
        <v>179</v>
      </c>
      <c r="AD16" s="397" t="s">
        <v>179</v>
      </c>
      <c r="AE16" s="397" t="s">
        <v>179</v>
      </c>
      <c r="AF16" s="397" t="s">
        <v>189</v>
      </c>
      <c r="AG16" s="397" t="s">
        <v>179</v>
      </c>
      <c r="AH16" s="397" t="s">
        <v>189</v>
      </c>
      <c r="AI16" s="397" t="s">
        <v>189</v>
      </c>
      <c r="AJ16" s="397">
        <f t="shared" ref="AJ16" si="12">COUNTIF(Q16:AI18,"SI")</f>
        <v>14</v>
      </c>
      <c r="AK16" s="518" t="str">
        <f t="shared" ref="AK16" si="13">+IF(AND(AJ16&gt;0,AJ16&lt;6),"MODERADO",IF(AJ16&gt;=12,"CATASTRÓFICO",IF(AND(AJ16&gt;5,AJ16&lt;12),"MAYOR","")))</f>
        <v>CATASTRÓFICO</v>
      </c>
      <c r="AL16" s="519"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7" t="s">
        <v>587</v>
      </c>
      <c r="AN16" s="219" t="s">
        <v>588</v>
      </c>
      <c r="AO16" s="179" t="s">
        <v>172</v>
      </c>
      <c r="AP16" s="211">
        <f t="shared" si="1"/>
        <v>15</v>
      </c>
      <c r="AQ16" s="211" t="s">
        <v>173</v>
      </c>
      <c r="AR16" s="211">
        <f t="shared" si="2"/>
        <v>15</v>
      </c>
      <c r="AS16" s="211" t="s">
        <v>174</v>
      </c>
      <c r="AT16" s="211">
        <f>IF(AS16="Oportuna",15,0)</f>
        <v>15</v>
      </c>
      <c r="AU16" s="211" t="s">
        <v>185</v>
      </c>
      <c r="AV16" s="211">
        <f>IF(AU16="Prevenir",15,IF(AU16="Detectar",10,0))</f>
        <v>10</v>
      </c>
      <c r="AW16" s="211" t="s">
        <v>176</v>
      </c>
      <c r="AX16" s="66">
        <f t="shared" si="5"/>
        <v>15</v>
      </c>
      <c r="AY16" s="66" t="s">
        <v>177</v>
      </c>
      <c r="AZ16" s="66">
        <f t="shared" si="6"/>
        <v>15</v>
      </c>
      <c r="BA16" s="66" t="s">
        <v>178</v>
      </c>
      <c r="BB16" s="66">
        <f t="shared" si="7"/>
        <v>10</v>
      </c>
      <c r="BC16" s="66">
        <f t="shared" si="8"/>
        <v>95</v>
      </c>
      <c r="BD16" s="248" t="str">
        <f t="shared" ref="BD16:BD17" si="14">IF(BC16&gt;95,"FUERTE",IF(AND(BC16&lt;95.01,BC16&gt;85.02),"MODERADO",IF(AND(BC16&lt;85.01,BC16&gt;1),"DEBIL","ESTABLECER CONTROL")))</f>
        <v>MODERADO</v>
      </c>
      <c r="BE16" s="510">
        <f t="shared" ref="BE16" si="15">AVERAGE(BC16:BC18)</f>
        <v>95</v>
      </c>
      <c r="BF16" s="474" t="str">
        <f t="shared" ref="BF16" si="16">IF(BE16&gt;95,"FUERTE",IF(AND(BE16&lt;95.01,BE16&gt;85.02),"MODERADO",IF(AND(BE16&lt;85.01,BE16&gt;1),"DEBIL","0")))</f>
        <v>MODERADO</v>
      </c>
      <c r="BG16" s="474" t="str">
        <f t="shared" ref="BG16" si="17">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51" t="str">
        <f t="shared" ref="BH16" si="18">AK16</f>
        <v>CATASTRÓFICO</v>
      </c>
      <c r="BI16" s="451" t="s">
        <v>545</v>
      </c>
      <c r="BJ16" s="448" t="s">
        <v>280</v>
      </c>
      <c r="BK16" s="219" t="s">
        <v>589</v>
      </c>
      <c r="BL16" s="178" t="s">
        <v>590</v>
      </c>
      <c r="BM16" s="220">
        <v>45809</v>
      </c>
      <c r="BN16" s="220">
        <v>46006</v>
      </c>
      <c r="BO16" s="546" t="s">
        <v>591</v>
      </c>
      <c r="BP16" s="191" t="s">
        <v>806</v>
      </c>
      <c r="BQ16" s="357" t="s">
        <v>801</v>
      </c>
      <c r="BR16" s="358" t="s">
        <v>78</v>
      </c>
    </row>
    <row r="17" spans="1:70" ht="47.1" customHeight="1">
      <c r="A17" s="539"/>
      <c r="B17" s="539"/>
      <c r="C17" s="426"/>
      <c r="D17" s="554"/>
      <c r="E17" s="437"/>
      <c r="F17" s="481"/>
      <c r="G17" s="437"/>
      <c r="H17" s="481"/>
      <c r="I17" s="437"/>
      <c r="J17" s="481"/>
      <c r="K17" s="437"/>
      <c r="L17" s="487"/>
      <c r="M17" s="487"/>
      <c r="N17" s="407"/>
      <c r="O17" s="384"/>
      <c r="P17" s="407"/>
      <c r="Q17" s="398"/>
      <c r="R17" s="398"/>
      <c r="S17" s="398"/>
      <c r="T17" s="398"/>
      <c r="U17" s="398"/>
      <c r="V17" s="398"/>
      <c r="W17" s="398"/>
      <c r="X17" s="398"/>
      <c r="Y17" s="398"/>
      <c r="Z17" s="398"/>
      <c r="AA17" s="398"/>
      <c r="AB17" s="398"/>
      <c r="AC17" s="398"/>
      <c r="AD17" s="398"/>
      <c r="AE17" s="398"/>
      <c r="AF17" s="398"/>
      <c r="AG17" s="398"/>
      <c r="AH17" s="398"/>
      <c r="AI17" s="398"/>
      <c r="AJ17" s="398"/>
      <c r="AK17" s="403"/>
      <c r="AL17" s="400"/>
      <c r="AM17" s="249" t="s">
        <v>592</v>
      </c>
      <c r="AN17" s="186" t="s">
        <v>593</v>
      </c>
      <c r="AO17" s="67" t="s">
        <v>172</v>
      </c>
      <c r="AP17" s="133">
        <f t="shared" si="1"/>
        <v>15</v>
      </c>
      <c r="AQ17" s="133" t="s">
        <v>173</v>
      </c>
      <c r="AR17" s="133">
        <f t="shared" si="2"/>
        <v>15</v>
      </c>
      <c r="AS17" s="133" t="s">
        <v>174</v>
      </c>
      <c r="AT17" s="133">
        <f t="shared" ref="AT17:AT18" si="19">IF(AS17="Oportuna",15,0)</f>
        <v>15</v>
      </c>
      <c r="AU17" s="133" t="s">
        <v>185</v>
      </c>
      <c r="AV17" s="133">
        <f t="shared" ref="AV17:AV18" si="20">IF(AU17="Prevenir",15,IF(AU17="Detectar",10,0))</f>
        <v>10</v>
      </c>
      <c r="AW17" s="133" t="s">
        <v>176</v>
      </c>
      <c r="AX17" s="16">
        <f t="shared" si="5"/>
        <v>15</v>
      </c>
      <c r="AY17" s="16" t="s">
        <v>177</v>
      </c>
      <c r="AZ17" s="16">
        <f t="shared" si="6"/>
        <v>15</v>
      </c>
      <c r="BA17" s="16" t="s">
        <v>178</v>
      </c>
      <c r="BB17" s="16">
        <f t="shared" si="7"/>
        <v>10</v>
      </c>
      <c r="BC17" s="16">
        <f t="shared" si="8"/>
        <v>95</v>
      </c>
      <c r="BD17" s="250" t="str">
        <f t="shared" si="14"/>
        <v>MODERADO</v>
      </c>
      <c r="BE17" s="475"/>
      <c r="BF17" s="449"/>
      <c r="BG17" s="449"/>
      <c r="BH17" s="449"/>
      <c r="BI17" s="452"/>
      <c r="BJ17" s="398"/>
      <c r="BK17" s="464" t="s">
        <v>803</v>
      </c>
      <c r="BL17" s="464" t="s">
        <v>594</v>
      </c>
      <c r="BM17" s="459">
        <v>45809</v>
      </c>
      <c r="BN17" s="459">
        <v>46006</v>
      </c>
      <c r="BO17" s="547"/>
      <c r="BP17" s="465" t="s">
        <v>806</v>
      </c>
      <c r="BQ17" s="444" t="s">
        <v>820</v>
      </c>
      <c r="BR17" s="490" t="s">
        <v>78</v>
      </c>
    </row>
    <row r="18" spans="1:70" ht="30" customHeight="1" thickBot="1">
      <c r="A18" s="539"/>
      <c r="B18" s="539"/>
      <c r="C18" s="427"/>
      <c r="D18" s="555"/>
      <c r="E18" s="438"/>
      <c r="F18" s="482"/>
      <c r="G18" s="438"/>
      <c r="H18" s="482"/>
      <c r="I18" s="438"/>
      <c r="J18" s="482"/>
      <c r="K18" s="438"/>
      <c r="L18" s="488"/>
      <c r="M18" s="488"/>
      <c r="N18" s="408"/>
      <c r="O18" s="410"/>
      <c r="P18" s="408"/>
      <c r="Q18" s="399"/>
      <c r="R18" s="399"/>
      <c r="S18" s="399"/>
      <c r="T18" s="399"/>
      <c r="U18" s="399"/>
      <c r="V18" s="399"/>
      <c r="W18" s="399"/>
      <c r="X18" s="399"/>
      <c r="Y18" s="399"/>
      <c r="Z18" s="399"/>
      <c r="AA18" s="399"/>
      <c r="AB18" s="399"/>
      <c r="AC18" s="399"/>
      <c r="AD18" s="399"/>
      <c r="AE18" s="399"/>
      <c r="AF18" s="399"/>
      <c r="AG18" s="399"/>
      <c r="AH18" s="399"/>
      <c r="AI18" s="399"/>
      <c r="AJ18" s="399"/>
      <c r="AK18" s="404"/>
      <c r="AL18" s="401"/>
      <c r="AM18" s="188"/>
      <c r="AN18" s="252"/>
      <c r="AO18" s="189"/>
      <c r="AP18" s="65">
        <f t="shared" si="1"/>
        <v>0</v>
      </c>
      <c r="AQ18" s="65"/>
      <c r="AR18" s="65">
        <f t="shared" si="2"/>
        <v>0</v>
      </c>
      <c r="AS18" s="65"/>
      <c r="AT18" s="65">
        <f t="shared" si="19"/>
        <v>0</v>
      </c>
      <c r="AU18" s="65"/>
      <c r="AV18" s="65">
        <f t="shared" si="20"/>
        <v>0</v>
      </c>
      <c r="AW18" s="65"/>
      <c r="AX18" s="65">
        <f t="shared" si="5"/>
        <v>0</v>
      </c>
      <c r="AY18" s="65"/>
      <c r="AZ18" s="65">
        <f t="shared" si="6"/>
        <v>0</v>
      </c>
      <c r="BA18" s="65"/>
      <c r="BB18" s="65">
        <f t="shared" si="7"/>
        <v>0</v>
      </c>
      <c r="BC18" s="65"/>
      <c r="BD18" s="227"/>
      <c r="BE18" s="476"/>
      <c r="BF18" s="450"/>
      <c r="BG18" s="450"/>
      <c r="BH18" s="450"/>
      <c r="BI18" s="453"/>
      <c r="BJ18" s="399"/>
      <c r="BK18" s="463"/>
      <c r="BL18" s="463"/>
      <c r="BM18" s="460"/>
      <c r="BN18" s="460"/>
      <c r="BO18" s="548"/>
      <c r="BP18" s="399"/>
      <c r="BQ18" s="445"/>
      <c r="BR18" s="491"/>
    </row>
    <row r="19" spans="1:70">
      <c r="O19" s="48"/>
    </row>
    <row r="20" spans="1:70">
      <c r="O20" s="48"/>
    </row>
    <row r="21" spans="1:70">
      <c r="O21" s="48"/>
    </row>
    <row r="22" spans="1:70">
      <c r="O22" s="48"/>
    </row>
    <row r="23" spans="1:70">
      <c r="O23" s="48"/>
    </row>
    <row r="24" spans="1:70">
      <c r="O24" s="48"/>
    </row>
    <row r="25" spans="1:70">
      <c r="O25" s="48"/>
    </row>
    <row r="26" spans="1:70">
      <c r="O26" s="48"/>
    </row>
    <row r="27" spans="1:70">
      <c r="O27" s="48"/>
    </row>
    <row r="28" spans="1:70">
      <c r="O28" s="48"/>
    </row>
    <row r="29" spans="1:70">
      <c r="O29" s="48"/>
    </row>
    <row r="30" spans="1:70">
      <c r="O30" s="48"/>
    </row>
    <row r="31" spans="1:70">
      <c r="O31" s="48"/>
    </row>
    <row r="32" spans="1:70">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row r="66" spans="15:15">
      <c r="O66" s="48"/>
    </row>
    <row r="67" spans="15:15">
      <c r="O67" s="48"/>
    </row>
    <row r="68" spans="15:15">
      <c r="O68" s="48"/>
    </row>
  </sheetData>
  <sheetProtection formatCells="0" formatRows="0"/>
  <dataConsolidate/>
  <mergeCells count="137">
    <mergeCell ref="A1:D4"/>
    <mergeCell ref="E1:BR2"/>
    <mergeCell ref="E3:AE3"/>
    <mergeCell ref="AF3:AW3"/>
    <mergeCell ref="AY3:BR3"/>
    <mergeCell ref="E4:AE4"/>
    <mergeCell ref="AF4:AW4"/>
    <mergeCell ref="AY4:BR4"/>
    <mergeCell ref="N11:P11"/>
    <mergeCell ref="Q11:AK11"/>
    <mergeCell ref="A5:B5"/>
    <mergeCell ref="C5:D5"/>
    <mergeCell ref="E5:BR6"/>
    <mergeCell ref="A6:B6"/>
    <mergeCell ref="C6:D6"/>
    <mergeCell ref="A8:D8"/>
    <mergeCell ref="E8:I8"/>
    <mergeCell ref="BO11:BO12"/>
    <mergeCell ref="BP11:BP12"/>
    <mergeCell ref="BQ11:BQ12"/>
    <mergeCell ref="BR11:BR12"/>
    <mergeCell ref="BG11:BH11"/>
    <mergeCell ref="BJ11:BJ12"/>
    <mergeCell ref="BK11:BN11"/>
    <mergeCell ref="A13:A18"/>
    <mergeCell ref="B13:B18"/>
    <mergeCell ref="C13:C15"/>
    <mergeCell ref="D13:D15"/>
    <mergeCell ref="E13:E15"/>
    <mergeCell ref="F13:F15"/>
    <mergeCell ref="AL11:AL12"/>
    <mergeCell ref="AM11:AM12"/>
    <mergeCell ref="AN11:BF11"/>
    <mergeCell ref="A10:A12"/>
    <mergeCell ref="B10:B12"/>
    <mergeCell ref="C10:C12"/>
    <mergeCell ref="D10:K10"/>
    <mergeCell ref="N10:BH10"/>
    <mergeCell ref="C16:C18"/>
    <mergeCell ref="D16:D18"/>
    <mergeCell ref="E16:E18"/>
    <mergeCell ref="F16:F18"/>
    <mergeCell ref="G16:G18"/>
    <mergeCell ref="H16:H18"/>
    <mergeCell ref="I16:I18"/>
    <mergeCell ref="AG13:AG15"/>
    <mergeCell ref="AH13:AH15"/>
    <mergeCell ref="AI13:AI15"/>
    <mergeCell ref="BJ10:BR10"/>
    <mergeCell ref="D11:D12"/>
    <mergeCell ref="E11:K11"/>
    <mergeCell ref="N13:N15"/>
    <mergeCell ref="O13:O15"/>
    <mergeCell ref="P13:P15"/>
    <mergeCell ref="Q13:Q15"/>
    <mergeCell ref="R13:R15"/>
    <mergeCell ref="G13:G15"/>
    <mergeCell ref="H13:H15"/>
    <mergeCell ref="I13:I15"/>
    <mergeCell ref="J13:J15"/>
    <mergeCell ref="K13:K15"/>
    <mergeCell ref="L13:L15"/>
    <mergeCell ref="BI13:BI15"/>
    <mergeCell ref="BJ13:BJ15"/>
    <mergeCell ref="AK13:AK15"/>
    <mergeCell ref="AL13:AL15"/>
    <mergeCell ref="BE13:BE15"/>
    <mergeCell ref="BF13:BF15"/>
    <mergeCell ref="BG13:BG15"/>
    <mergeCell ref="BH13:BH15"/>
    <mergeCell ref="AE13:AE15"/>
    <mergeCell ref="AF13:AF15"/>
    <mergeCell ref="Y13:Y15"/>
    <mergeCell ref="Z13:Z15"/>
    <mergeCell ref="AA13:AA15"/>
    <mergeCell ref="J16:J18"/>
    <mergeCell ref="K16:K18"/>
    <mergeCell ref="L16:L18"/>
    <mergeCell ref="M16:M18"/>
    <mergeCell ref="N16:N18"/>
    <mergeCell ref="O16:O18"/>
    <mergeCell ref="S13:S15"/>
    <mergeCell ref="T13:T15"/>
    <mergeCell ref="U13:U15"/>
    <mergeCell ref="V13:V15"/>
    <mergeCell ref="W13:W15"/>
    <mergeCell ref="X13:X15"/>
    <mergeCell ref="M13:M15"/>
    <mergeCell ref="V16:V18"/>
    <mergeCell ref="W16:W18"/>
    <mergeCell ref="X16:X18"/>
    <mergeCell ref="Y16:Y18"/>
    <mergeCell ref="Z16:Z18"/>
    <mergeCell ref="AA16:AA18"/>
    <mergeCell ref="P16:P18"/>
    <mergeCell ref="Q16:Q18"/>
    <mergeCell ref="BP14:BP15"/>
    <mergeCell ref="BQ14:BQ15"/>
    <mergeCell ref="BR14:BR15"/>
    <mergeCell ref="BO13:BO15"/>
    <mergeCell ref="BK14:BK15"/>
    <mergeCell ref="BL14:BL15"/>
    <mergeCell ref="BM14:BM15"/>
    <mergeCell ref="BN14:BN15"/>
    <mergeCell ref="AB13:AB15"/>
    <mergeCell ref="AC13:AC15"/>
    <mergeCell ref="AD13:AD15"/>
    <mergeCell ref="AJ13:AJ15"/>
    <mergeCell ref="R16:R18"/>
    <mergeCell ref="S16:S18"/>
    <mergeCell ref="T16:T18"/>
    <mergeCell ref="U16:U18"/>
    <mergeCell ref="AH16:AH18"/>
    <mergeCell ref="AI16:AI18"/>
    <mergeCell ref="AJ16:AJ18"/>
    <mergeCell ref="AK16:AK18"/>
    <mergeCell ref="AL16:AL18"/>
    <mergeCell ref="BE16:BE18"/>
    <mergeCell ref="AB16:AB18"/>
    <mergeCell ref="AC16:AC18"/>
    <mergeCell ref="AD16:AD18"/>
    <mergeCell ref="AE16:AE18"/>
    <mergeCell ref="AF16:AF18"/>
    <mergeCell ref="AG16:AG18"/>
    <mergeCell ref="BP17:BP18"/>
    <mergeCell ref="BQ17:BQ18"/>
    <mergeCell ref="BR17:BR18"/>
    <mergeCell ref="BF16:BF18"/>
    <mergeCell ref="BG16:BG18"/>
    <mergeCell ref="BH16:BH18"/>
    <mergeCell ref="BI16:BI18"/>
    <mergeCell ref="BJ16:BJ18"/>
    <mergeCell ref="BO16:BO18"/>
    <mergeCell ref="BK17:BK18"/>
    <mergeCell ref="BL17:BL18"/>
    <mergeCell ref="BM17:BM18"/>
    <mergeCell ref="BN17:BN18"/>
  </mergeCells>
  <conditionalFormatting sqref="D13:D15">
    <cfRule type="expression" dxfId="351" priority="9">
      <formula>$M$16&gt;=100%</formula>
    </cfRule>
    <cfRule type="expression" dxfId="350" priority="10">
      <formula>$M$16&lt;100%</formula>
    </cfRule>
    <cfRule type="expression" dxfId="349" priority="11">
      <formula>$M$13&lt;100%</formula>
    </cfRule>
    <cfRule type="expression" dxfId="348" priority="12">
      <formula>$M$13&gt;=100%</formula>
    </cfRule>
  </conditionalFormatting>
  <conditionalFormatting sqref="D16:D18">
    <cfRule type="expression" dxfId="347" priority="7">
      <formula>$M$13&lt;100%</formula>
    </cfRule>
    <cfRule type="expression" dxfId="346" priority="8">
      <formula>$M$13&gt;=100%</formula>
    </cfRule>
  </conditionalFormatting>
  <conditionalFormatting sqref="N13:O13 N16:O16">
    <cfRule type="containsText" dxfId="345" priority="26" operator="containsText" text="RARA VEZ">
      <formula>NOT(ISERROR(SEARCH("RARA VEZ",N13)))</formula>
    </cfRule>
    <cfRule type="containsText" dxfId="344" priority="27" operator="containsText" text="IMPROBABLE">
      <formula>NOT(ISERROR(SEARCH("IMPROBABLE",N13)))</formula>
    </cfRule>
    <cfRule type="containsText" dxfId="343" priority="28" operator="containsText" text="POSIBLE">
      <formula>NOT(ISERROR(SEARCH("POSIBLE",N13)))</formula>
    </cfRule>
    <cfRule type="containsText" dxfId="342" priority="29" operator="containsText" text="PROBABLE">
      <formula>NOT(ISERROR(SEARCH("PROBABLE",N13)))</formula>
    </cfRule>
    <cfRule type="containsText" dxfId="341" priority="30" operator="containsText" text="CASI SEGURO">
      <formula>NOT(ISERROR(SEARCH("CASI SEGURO",N13)))</formula>
    </cfRule>
  </conditionalFormatting>
  <conditionalFormatting sqref="AK13:AK18">
    <cfRule type="containsText" dxfId="340" priority="31" operator="containsText" text="CATASTRÓFICO">
      <formula>NOT(ISERROR(SEARCH("CATASTRÓFICO",AK13)))</formula>
    </cfRule>
    <cfRule type="containsText" dxfId="339" priority="32" operator="containsText" text="MAYOR">
      <formula>NOT(ISERROR(SEARCH("MAYOR",AK13)))</formula>
    </cfRule>
    <cfRule type="containsText" dxfId="338" priority="33" operator="containsText" text="MODERADO">
      <formula>NOT(ISERROR(SEARCH("MODERADO",AK13)))</formula>
    </cfRule>
  </conditionalFormatting>
  <conditionalFormatting sqref="AL13 AL16">
    <cfRule type="containsText" dxfId="337" priority="22" operator="containsText" text="EXTREMO">
      <formula>NOT(ISERROR(SEARCH("EXTREMO",AL13)))</formula>
    </cfRule>
    <cfRule type="containsText" dxfId="336" priority="23" operator="containsText" text="ALTO">
      <formula>NOT(ISERROR(SEARCH("ALTO",AL13)))</formula>
    </cfRule>
    <cfRule type="containsText" dxfId="335" priority="24" operator="containsText" text="MODERADO">
      <formula>NOT(ISERROR(SEARCH("MODERADO",AL13)))</formula>
    </cfRule>
    <cfRule type="containsText" dxfId="334" priority="25" operator="containsText" text="BAJO">
      <formula>NOT(ISERROR(SEARCH("BAJO",AL13)))</formula>
    </cfRule>
  </conditionalFormatting>
  <conditionalFormatting sqref="BG13:BG18">
    <cfRule type="containsText" dxfId="333" priority="16" operator="containsText" text="CASI SEGURO">
      <formula>NOT(ISERROR(SEARCH("CASI SEGURO",BG13)))</formula>
    </cfRule>
    <cfRule type="containsText" dxfId="332" priority="17" operator="containsText" text="PROBABLE">
      <formula>NOT(ISERROR(SEARCH("PROBABLE",BG13)))</formula>
    </cfRule>
    <cfRule type="containsText" dxfId="331" priority="18" operator="containsText" text="POSIBLE">
      <formula>NOT(ISERROR(SEARCH("POSIBLE",BG13)))</formula>
    </cfRule>
    <cfRule type="containsText" dxfId="330" priority="19" operator="containsText" text="IMPROBABLE">
      <formula>NOT(ISERROR(SEARCH("IMPROBABLE",BG13)))</formula>
    </cfRule>
    <cfRule type="containsText" dxfId="329" priority="20" operator="containsText" text="RARA VEZ">
      <formula>NOT(ISERROR(SEARCH("RARA VEZ",BG13)))</formula>
    </cfRule>
  </conditionalFormatting>
  <conditionalFormatting sqref="BH13:BI13 BH14:BH18 BI16">
    <cfRule type="containsText" dxfId="328" priority="14" operator="containsText" text="MAYOR">
      <formula>NOT(ISERROR(SEARCH("MAYOR",BH13)))</formula>
    </cfRule>
    <cfRule type="containsText" dxfId="327" priority="15" operator="containsText" text="CATASTRÓFICO">
      <formula>NOT(ISERROR(SEARCH("CATASTRÓFICO",BH13)))</formula>
    </cfRule>
  </conditionalFormatting>
  <conditionalFormatting sqref="BH13:BI13 BI16 BH14:BH18">
    <cfRule type="containsText" dxfId="326" priority="13" operator="containsText" text="MODERADO">
      <formula>NOT(ISERROR(SEARCH("MODERADO",BH13)))</formula>
    </cfRule>
  </conditionalFormatting>
  <conditionalFormatting sqref="BI13:BI18">
    <cfRule type="containsText" dxfId="325" priority="1" operator="containsText" text="MODERADO">
      <formula>NOT(ISERROR(SEARCH("MODERADO",BI13)))</formula>
    </cfRule>
    <cfRule type="containsText" dxfId="324" priority="2" operator="containsText" text="ALTO">
      <formula>NOT(ISERROR(SEARCH("ALTO",BI13)))</formula>
    </cfRule>
    <cfRule type="containsText" dxfId="323" priority="3" operator="containsText" text="EXTREMO">
      <formula>NOT(ISERROR(SEARCH("EXTREMO",BI13)))</formula>
    </cfRule>
  </conditionalFormatting>
  <conditionalFormatting sqref="BK13:BN14">
    <cfRule type="expression" dxfId="322" priority="5">
      <formula>#REF!="DILIGENCIE EL PLAN DE ACCIÓN"</formula>
    </cfRule>
  </conditionalFormatting>
  <conditionalFormatting sqref="BK16:BN17">
    <cfRule type="expression" dxfId="321" priority="4">
      <formula>#REF!="DILIGENCIE EL PLAN DE ACCIÓN"</formula>
    </cfRule>
  </conditionalFormatting>
  <conditionalFormatting sqref="BO13">
    <cfRule type="expression" dxfId="320" priority="21">
      <formula>#REF!="DILIGENCIE EL PLAN DE ACCIÓN"</formula>
    </cfRule>
  </conditionalFormatting>
  <dataValidations count="3">
    <dataValidation type="list" allowBlank="1" showInputMessage="1" showErrorMessage="1" sqref="BI13:BI18" xr:uid="{00000000-0002-0000-0800-000000000000}">
      <formula1>"EXTREMO,ALTO,MODERADO"</formula1>
    </dataValidation>
    <dataValidation type="list" allowBlank="1" showInputMessage="1" showErrorMessage="1" sqref="BJ13:BJ18" xr:uid="{00000000-0002-0000-0800-000001000000}">
      <formula1>TRATAMIENTOC</formula1>
    </dataValidation>
    <dataValidation type="list" allowBlank="1" showInputMessage="1" showErrorMessage="1" sqref="E13:E18 G13:G18 I13:I18 K13:K18" xr:uid="{00000000-0002-0000-0800-000002000000}">
      <formula1>Acción</formula1>
    </dataValidation>
  </dataValidations>
  <pageMargins left="0.7" right="0.7" top="0.75" bottom="0.75" header="0.3" footer="0.3"/>
  <pageSetup paperSize="9" scale="10"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tabColor rgb="FF0070C0"/>
  </sheetPr>
  <dimension ref="A1:BR71"/>
  <sheetViews>
    <sheetView view="pageBreakPreview" topLeftCell="BD11" zoomScale="60" zoomScaleNormal="40" workbookViewId="0">
      <selection activeCell="BR14" sqref="BR14"/>
    </sheetView>
  </sheetViews>
  <sheetFormatPr baseColWidth="10" defaultColWidth="11.42578125" defaultRowHeight="12"/>
  <cols>
    <col min="1" max="1" width="11.42578125" style="10"/>
    <col min="2" max="2" width="17.85546875" style="10" customWidth="1"/>
    <col min="3" max="3" width="6.85546875" style="14" customWidth="1"/>
    <col min="4" max="4" width="20.855468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85546875" style="10" customWidth="1"/>
    <col min="12" max="12" width="4.140625" style="14" hidden="1" customWidth="1"/>
    <col min="13" max="13" width="5.140625" style="14" hidden="1" customWidth="1"/>
    <col min="14" max="14" width="19.855468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140625" style="14" customWidth="1"/>
    <col min="27" max="35" width="10" style="14" customWidth="1"/>
    <col min="36" max="36" width="2" style="14" hidden="1" customWidth="1"/>
    <col min="37" max="37" width="14.85546875" style="10" customWidth="1"/>
    <col min="38" max="38" width="13.140625" style="10" customWidth="1"/>
    <col min="39" max="39" width="58.42578125" style="10" customWidth="1"/>
    <col min="40" max="40" width="22.85546875" style="10" customWidth="1"/>
    <col min="41" max="41" width="20.85546875" style="10" customWidth="1"/>
    <col min="42" max="42" width="3.85546875" style="10" hidden="1" customWidth="1"/>
    <col min="43" max="43" width="20.85546875" style="10" customWidth="1"/>
    <col min="44" max="44" width="4" style="10" hidden="1" customWidth="1"/>
    <col min="45" max="45" width="12.140625" style="10" bestFit="1" customWidth="1"/>
    <col min="46" max="46" width="4.140625" style="10" hidden="1" customWidth="1"/>
    <col min="47" max="47" width="20.85546875" style="10" customWidth="1"/>
    <col min="48" max="48" width="4.140625" style="10" hidden="1" customWidth="1"/>
    <col min="49" max="49" width="20.85546875" style="10" customWidth="1"/>
    <col min="50" max="50" width="4.85546875" style="10" hidden="1" customWidth="1"/>
    <col min="51" max="51" width="20.85546875" style="10" customWidth="1"/>
    <col min="52" max="52" width="4.85546875" style="10" hidden="1" customWidth="1"/>
    <col min="53" max="53" width="20.85546875" style="10" customWidth="1"/>
    <col min="54" max="54" width="5.140625" style="10" hidden="1" customWidth="1"/>
    <col min="55" max="55" width="3.7109375" style="10" hidden="1" customWidth="1"/>
    <col min="56" max="56" width="17" style="10" bestFit="1" customWidth="1"/>
    <col min="57" max="58" width="13.140625" style="10" customWidth="1"/>
    <col min="59" max="59" width="19" style="10" customWidth="1"/>
    <col min="60" max="61" width="15.140625" style="10" customWidth="1"/>
    <col min="62" max="62" width="17.42578125" style="10" customWidth="1"/>
    <col min="63" max="63" width="31.42578125" style="10" customWidth="1"/>
    <col min="64" max="64" width="24.85546875" style="14" customWidth="1"/>
    <col min="65" max="65" width="19.42578125" style="14" customWidth="1"/>
    <col min="66" max="66" width="17.42578125" style="14" customWidth="1"/>
    <col min="67" max="67" width="26.42578125" style="10" customWidth="1"/>
    <col min="68" max="68" width="11.42578125" style="10" customWidth="1"/>
    <col min="69" max="69" width="39.8554687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48"/>
      <c r="BM7" s="48"/>
      <c r="BN7" s="48"/>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48"/>
      <c r="BM8" s="48"/>
      <c r="BN8" s="48"/>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48"/>
      <c r="BM9" s="48"/>
      <c r="BN9" s="48"/>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2"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108" customHeight="1" thickBot="1">
      <c r="A13" s="577" t="s">
        <v>96</v>
      </c>
      <c r="B13" s="577" t="s">
        <v>595</v>
      </c>
      <c r="C13" s="425" t="s">
        <v>6</v>
      </c>
      <c r="D13" s="439" t="s">
        <v>596</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06" t="s">
        <v>179</v>
      </c>
      <c r="R13" s="406" t="s">
        <v>179</v>
      </c>
      <c r="S13" s="406" t="s">
        <v>179</v>
      </c>
      <c r="T13" s="406" t="s">
        <v>179</v>
      </c>
      <c r="U13" s="406" t="s">
        <v>179</v>
      </c>
      <c r="V13" s="406" t="s">
        <v>179</v>
      </c>
      <c r="W13" s="406" t="s">
        <v>179</v>
      </c>
      <c r="X13" s="406" t="s">
        <v>179</v>
      </c>
      <c r="Y13" s="406" t="s">
        <v>179</v>
      </c>
      <c r="Z13" s="406" t="s">
        <v>179</v>
      </c>
      <c r="AA13" s="406" t="s">
        <v>179</v>
      </c>
      <c r="AB13" s="406" t="s">
        <v>179</v>
      </c>
      <c r="AC13" s="406" t="s">
        <v>179</v>
      </c>
      <c r="AD13" s="406" t="s">
        <v>179</v>
      </c>
      <c r="AE13" s="406" t="s">
        <v>179</v>
      </c>
      <c r="AF13" s="406" t="s">
        <v>189</v>
      </c>
      <c r="AG13" s="406" t="s">
        <v>179</v>
      </c>
      <c r="AH13" s="406" t="s">
        <v>179</v>
      </c>
      <c r="AI13" s="406" t="s">
        <v>179</v>
      </c>
      <c r="AJ13" s="397">
        <f>COUNTIF(Q13:AI15,"SI")</f>
        <v>18</v>
      </c>
      <c r="AK13" s="518" t="str">
        <f>+IF(AND(AJ13&gt;0,AJ13&lt;6),"MODERADO",IF(AJ13&gt;=12,"CATASTRÓFICO",IF(AND(AJ13&gt;5,AJ13&lt;12),"MAYOR","")))</f>
        <v>CATASTRÓFICO</v>
      </c>
      <c r="AL13" s="519"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44" t="s">
        <v>597</v>
      </c>
      <c r="AN13" s="184" t="s">
        <v>598</v>
      </c>
      <c r="AO13" s="179" t="s">
        <v>172</v>
      </c>
      <c r="AP13" s="211">
        <f t="shared" ref="AP13:AP21" si="0">IF(AO13="Asignado",15,0)</f>
        <v>15</v>
      </c>
      <c r="AQ13" s="211" t="s">
        <v>173</v>
      </c>
      <c r="AR13" s="211">
        <f t="shared" ref="AR13:AR21" si="1">IF(AQ13="adecuado",15,0)</f>
        <v>15</v>
      </c>
      <c r="AS13" s="211" t="s">
        <v>174</v>
      </c>
      <c r="AT13" s="211">
        <f t="shared" ref="AT13:AT21" si="2">IF(AS13="Oportuna",15,0)</f>
        <v>15</v>
      </c>
      <c r="AU13" s="211" t="s">
        <v>175</v>
      </c>
      <c r="AV13" s="211">
        <f t="shared" ref="AV13:AV21" si="3">IF(AU13="Prevenir",15,IF(AU13="Detectar",10,0))</f>
        <v>15</v>
      </c>
      <c r="AW13" s="211" t="s">
        <v>176</v>
      </c>
      <c r="AX13" s="211">
        <f t="shared" ref="AX13:AX21" si="4">IF(AW13="Confiable",15,0)</f>
        <v>15</v>
      </c>
      <c r="AY13" s="253" t="s">
        <v>177</v>
      </c>
      <c r="AZ13" s="211">
        <f t="shared" ref="AZ13:AZ21" si="5">IF(AY13="Se investigan y resuelven oportunamente",15,0)</f>
        <v>15</v>
      </c>
      <c r="BA13" s="211" t="s">
        <v>178</v>
      </c>
      <c r="BB13" s="211">
        <f t="shared" ref="BB13:BB21" si="6">IF(BA13="Completa",10,IF(BA13="Incompleta",5,0))</f>
        <v>10</v>
      </c>
      <c r="BC13" s="211">
        <f t="shared" ref="BC13:BC21" si="7">BB13+AZ13+AX13+AV13+AT13+AR13+AP13</f>
        <v>100</v>
      </c>
      <c r="BD13" s="245" t="str">
        <f>IF(BC13&gt;95,"FUERTE",IF(AND(BC13&lt;95.01,BC13&gt;85.02),"MODERADO",IF(AND(BC13&lt;85.01,BC13&gt;1),"DEBIL","ESTABLECER CONTROL")))</f>
        <v>FUERTE</v>
      </c>
      <c r="BE13" s="510">
        <f>AVERAGE(BC13:BC15)</f>
        <v>97.5</v>
      </c>
      <c r="BF13" s="474"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178" t="s">
        <v>599</v>
      </c>
      <c r="BL13" s="178" t="s">
        <v>600</v>
      </c>
      <c r="BM13" s="134">
        <v>45809</v>
      </c>
      <c r="BN13" s="134">
        <v>46006</v>
      </c>
      <c r="BO13" s="461" t="s">
        <v>601</v>
      </c>
      <c r="BP13" s="191" t="s">
        <v>806</v>
      </c>
      <c r="BQ13" s="357" t="s">
        <v>837</v>
      </c>
      <c r="BR13" s="358" t="s">
        <v>78</v>
      </c>
    </row>
    <row r="14" spans="1:70" ht="92.1" customHeight="1" thickBot="1">
      <c r="A14" s="578"/>
      <c r="B14" s="578"/>
      <c r="C14" s="426"/>
      <c r="D14" s="440"/>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407"/>
      <c r="AJ14" s="398"/>
      <c r="AK14" s="403"/>
      <c r="AL14" s="400"/>
      <c r="AM14" s="571" t="s">
        <v>602</v>
      </c>
      <c r="AN14" s="573" t="s">
        <v>598</v>
      </c>
      <c r="AO14" s="444" t="s">
        <v>172</v>
      </c>
      <c r="AP14" s="255">
        <f t="shared" si="0"/>
        <v>15</v>
      </c>
      <c r="AQ14" s="444" t="s">
        <v>173</v>
      </c>
      <c r="AR14" s="255">
        <f t="shared" si="1"/>
        <v>15</v>
      </c>
      <c r="AS14" s="444" t="s">
        <v>174</v>
      </c>
      <c r="AT14" s="255">
        <f t="shared" si="2"/>
        <v>15</v>
      </c>
      <c r="AU14" s="444" t="s">
        <v>185</v>
      </c>
      <c r="AV14" s="255">
        <f t="shared" si="3"/>
        <v>10</v>
      </c>
      <c r="AW14" s="444" t="s">
        <v>176</v>
      </c>
      <c r="AX14" s="133">
        <f t="shared" si="4"/>
        <v>15</v>
      </c>
      <c r="AY14" s="444" t="s">
        <v>177</v>
      </c>
      <c r="AZ14" s="133">
        <f t="shared" si="5"/>
        <v>15</v>
      </c>
      <c r="BA14" s="465" t="s">
        <v>178</v>
      </c>
      <c r="BB14" s="133">
        <f t="shared" si="6"/>
        <v>10</v>
      </c>
      <c r="BC14" s="133">
        <f t="shared" si="7"/>
        <v>95</v>
      </c>
      <c r="BD14" s="575" t="str">
        <f>IF(BC14&gt;95,"FUERTE",IF(AND(BC14&lt;95.01,BC14&gt;85.02),"MODERADO",IF(AND(BC14&lt;85.01,BC14&gt;1),"DEBIL","ESTABLECER CONTROL")))</f>
        <v>MODERADO</v>
      </c>
      <c r="BE14" s="475"/>
      <c r="BF14" s="449"/>
      <c r="BG14" s="449"/>
      <c r="BH14" s="449"/>
      <c r="BI14" s="452"/>
      <c r="BJ14" s="398"/>
      <c r="BK14" s="221" t="s">
        <v>589</v>
      </c>
      <c r="BL14" s="221" t="s">
        <v>603</v>
      </c>
      <c r="BM14" s="210">
        <v>45809</v>
      </c>
      <c r="BN14" s="210">
        <v>46006</v>
      </c>
      <c r="BO14" s="462"/>
      <c r="BP14" s="191" t="s">
        <v>770</v>
      </c>
      <c r="BQ14" s="359" t="s">
        <v>796</v>
      </c>
      <c r="BR14" s="360" t="s">
        <v>78</v>
      </c>
    </row>
    <row r="15" spans="1:70" ht="84.95" customHeight="1" thickBot="1">
      <c r="A15" s="578"/>
      <c r="B15" s="578"/>
      <c r="C15" s="427"/>
      <c r="D15" s="441"/>
      <c r="E15" s="438"/>
      <c r="F15" s="482"/>
      <c r="G15" s="438"/>
      <c r="H15" s="482"/>
      <c r="I15" s="438"/>
      <c r="J15" s="485"/>
      <c r="K15" s="438"/>
      <c r="L15" s="488"/>
      <c r="M15" s="488"/>
      <c r="N15" s="408"/>
      <c r="O15" s="410"/>
      <c r="P15" s="408"/>
      <c r="Q15" s="407"/>
      <c r="R15" s="407"/>
      <c r="S15" s="407"/>
      <c r="T15" s="407"/>
      <c r="U15" s="407"/>
      <c r="V15" s="407"/>
      <c r="W15" s="407"/>
      <c r="X15" s="407"/>
      <c r="Y15" s="407"/>
      <c r="Z15" s="407"/>
      <c r="AA15" s="407"/>
      <c r="AB15" s="407"/>
      <c r="AC15" s="407"/>
      <c r="AD15" s="407"/>
      <c r="AE15" s="407"/>
      <c r="AF15" s="407"/>
      <c r="AG15" s="407"/>
      <c r="AH15" s="407"/>
      <c r="AI15" s="407"/>
      <c r="AJ15" s="399"/>
      <c r="AK15" s="404"/>
      <c r="AL15" s="401"/>
      <c r="AM15" s="572"/>
      <c r="AN15" s="522"/>
      <c r="AO15" s="445"/>
      <c r="AP15" s="256">
        <f t="shared" si="0"/>
        <v>0</v>
      </c>
      <c r="AQ15" s="445"/>
      <c r="AR15" s="256">
        <f t="shared" si="1"/>
        <v>0</v>
      </c>
      <c r="AS15" s="445"/>
      <c r="AT15" s="256">
        <f t="shared" si="2"/>
        <v>0</v>
      </c>
      <c r="AU15" s="445"/>
      <c r="AV15" s="256">
        <f t="shared" si="3"/>
        <v>0</v>
      </c>
      <c r="AW15" s="445"/>
      <c r="AX15" s="166">
        <f t="shared" si="4"/>
        <v>0</v>
      </c>
      <c r="AY15" s="445"/>
      <c r="AZ15" s="166">
        <f t="shared" si="5"/>
        <v>0</v>
      </c>
      <c r="BA15" s="399"/>
      <c r="BB15" s="166">
        <f t="shared" si="6"/>
        <v>0</v>
      </c>
      <c r="BC15" s="166"/>
      <c r="BD15" s="576"/>
      <c r="BE15" s="476"/>
      <c r="BF15" s="450"/>
      <c r="BG15" s="450"/>
      <c r="BH15" s="450"/>
      <c r="BI15" s="453"/>
      <c r="BJ15" s="399"/>
      <c r="BK15" s="228" t="s">
        <v>604</v>
      </c>
      <c r="BL15" s="228" t="s">
        <v>603</v>
      </c>
      <c r="BM15" s="209">
        <v>45809</v>
      </c>
      <c r="BN15" s="209">
        <v>46006</v>
      </c>
      <c r="BO15" s="463"/>
      <c r="BP15" s="191" t="s">
        <v>770</v>
      </c>
      <c r="BQ15" s="230" t="s">
        <v>604</v>
      </c>
      <c r="BR15" s="231" t="s">
        <v>78</v>
      </c>
    </row>
    <row r="16" spans="1:70" ht="50.1" customHeight="1">
      <c r="A16" s="578"/>
      <c r="B16" s="578"/>
      <c r="C16" s="425" t="s">
        <v>541</v>
      </c>
      <c r="D16" s="525" t="s">
        <v>605</v>
      </c>
      <c r="E16" s="436" t="s">
        <v>179</v>
      </c>
      <c r="F16" s="480"/>
      <c r="G16" s="436" t="s">
        <v>179</v>
      </c>
      <c r="H16" s="480"/>
      <c r="I16" s="436" t="s">
        <v>179</v>
      </c>
      <c r="J16" s="480"/>
      <c r="K16" s="436" t="s">
        <v>179</v>
      </c>
      <c r="L16" s="486">
        <f>IF(K16="SI",25%,0%)</f>
        <v>0.25</v>
      </c>
      <c r="M16" s="486">
        <f>F16+H16+J16+L16</f>
        <v>0.25</v>
      </c>
      <c r="N16" s="406" t="s">
        <v>478</v>
      </c>
      <c r="O16" s="409" t="str">
        <f>+IF(N16="NO SE HA PRESENTADO EN LOS UlTIMOS 5 AÑOS","RARA VEZ",IF(N16="AL MENOS 1 VEZ EN LOS ULTIMOS 5 AÑOS","IMPROBABLE",IF(N16="AL MENOS 1 VEZ EN LOS ULTIMOS 2 AÑOS","POSIBLE",IF(N16="AL MENOS 1 VEZ EN EL ULTIMO AÑO","PROBABLE",IF(N16="MAS DE 1 VEZ AL AÑO","CASI SEGURO","ERROR")))))</f>
        <v>RARA VEZ</v>
      </c>
      <c r="P16" s="406" t="str">
        <f>+IF(O16="RARA VEZ","20%",IF(O16="IMPROBABLE","40%",IF(O16="POSIBLE","60%",IF(O16="PROBABLE","80%",IF(O16="CASI SEGURO","100%","ERROR")))))</f>
        <v>20%</v>
      </c>
      <c r="Q16" s="397" t="s">
        <v>179</v>
      </c>
      <c r="R16" s="397" t="s">
        <v>179</v>
      </c>
      <c r="S16" s="397" t="s">
        <v>179</v>
      </c>
      <c r="T16" s="397" t="s">
        <v>179</v>
      </c>
      <c r="U16" s="397" t="s">
        <v>179</v>
      </c>
      <c r="V16" s="397" t="s">
        <v>179</v>
      </c>
      <c r="W16" s="397" t="s">
        <v>179</v>
      </c>
      <c r="X16" s="397" t="s">
        <v>179</v>
      </c>
      <c r="Y16" s="397" t="s">
        <v>179</v>
      </c>
      <c r="Z16" s="397" t="s">
        <v>179</v>
      </c>
      <c r="AA16" s="397" t="s">
        <v>179</v>
      </c>
      <c r="AB16" s="397" t="s">
        <v>179</v>
      </c>
      <c r="AC16" s="397" t="s">
        <v>179</v>
      </c>
      <c r="AD16" s="397" t="s">
        <v>179</v>
      </c>
      <c r="AE16" s="397" t="s">
        <v>179</v>
      </c>
      <c r="AF16" s="397" t="s">
        <v>189</v>
      </c>
      <c r="AG16" s="397" t="s">
        <v>179</v>
      </c>
      <c r="AH16" s="397" t="s">
        <v>179</v>
      </c>
      <c r="AI16" s="397" t="s">
        <v>189</v>
      </c>
      <c r="AJ16" s="397">
        <f>COUNTIF(Q16:AI18,"SI")</f>
        <v>17</v>
      </c>
      <c r="AK16" s="518" t="str">
        <f>+IF(AND(AJ16&gt;0,AJ16&lt;6),"MODERADO",IF(AJ16&gt;=12,"CATASTRÓFICO",IF(AND(AJ16&gt;5,AJ16&lt;12),"MAYOR","")))</f>
        <v>CATASTRÓFICO</v>
      </c>
      <c r="AL16" s="519"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6" t="s">
        <v>606</v>
      </c>
      <c r="AN16" s="184" t="s">
        <v>607</v>
      </c>
      <c r="AO16" s="191" t="s">
        <v>172</v>
      </c>
      <c r="AP16" s="66">
        <f t="shared" si="0"/>
        <v>15</v>
      </c>
      <c r="AQ16" s="66" t="s">
        <v>173</v>
      </c>
      <c r="AR16" s="66">
        <f t="shared" si="1"/>
        <v>15</v>
      </c>
      <c r="AS16" s="66" t="s">
        <v>174</v>
      </c>
      <c r="AT16" s="66">
        <f t="shared" si="2"/>
        <v>15</v>
      </c>
      <c r="AU16" s="66" t="s">
        <v>175</v>
      </c>
      <c r="AV16" s="66">
        <f t="shared" si="3"/>
        <v>15</v>
      </c>
      <c r="AW16" s="66" t="s">
        <v>176</v>
      </c>
      <c r="AX16" s="66">
        <f t="shared" si="4"/>
        <v>15</v>
      </c>
      <c r="AY16" s="66" t="s">
        <v>177</v>
      </c>
      <c r="AZ16" s="66">
        <f t="shared" si="5"/>
        <v>15</v>
      </c>
      <c r="BA16" s="66" t="s">
        <v>178</v>
      </c>
      <c r="BB16" s="66">
        <f t="shared" si="6"/>
        <v>10</v>
      </c>
      <c r="BC16" s="66">
        <f t="shared" si="7"/>
        <v>100</v>
      </c>
      <c r="BD16" s="248" t="str">
        <f>IF(BC16&gt;95,"FUERTE",IF(AND(BC16&lt;95.01,BC16&gt;85.02),"MODERADO",IF(AND(BC16&lt;85.01,BC16&gt;1),"DEBIL","ESTABLECER CONTROL")))</f>
        <v>FUERTE</v>
      </c>
      <c r="BE16" s="510">
        <f>AVERAGE(BC16:BC18)</f>
        <v>97.5</v>
      </c>
      <c r="BF16" s="474" t="str">
        <f>IF(BE16&gt;95,"FUERTE",IF(AND(BE16&lt;95.01,BE16&gt;85.02),"MODERADO",IF(AND(BE16&lt;85.01,BE16&gt;1),"DEBIL","0")))</f>
        <v>FUERTE</v>
      </c>
      <c r="BG16" s="474" t="str">
        <f>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51" t="str">
        <f>AK16</f>
        <v>CATASTRÓFICO</v>
      </c>
      <c r="BI16" s="451" t="s">
        <v>545</v>
      </c>
      <c r="BJ16" s="448" t="s">
        <v>280</v>
      </c>
      <c r="BK16" s="461" t="s">
        <v>608</v>
      </c>
      <c r="BL16" s="461" t="s">
        <v>609</v>
      </c>
      <c r="BM16" s="499">
        <v>45809</v>
      </c>
      <c r="BN16" s="499">
        <v>46006</v>
      </c>
      <c r="BO16" s="461" t="s">
        <v>601</v>
      </c>
      <c r="BP16" s="397" t="s">
        <v>827</v>
      </c>
      <c r="BQ16" s="567" t="s">
        <v>838</v>
      </c>
      <c r="BR16" s="569" t="s">
        <v>78</v>
      </c>
    </row>
    <row r="17" spans="1:70" ht="59.1" customHeight="1">
      <c r="A17" s="578"/>
      <c r="B17" s="578"/>
      <c r="C17" s="426"/>
      <c r="D17" s="526"/>
      <c r="E17" s="437"/>
      <c r="F17" s="481"/>
      <c r="G17" s="437"/>
      <c r="H17" s="481"/>
      <c r="I17" s="437"/>
      <c r="J17" s="481"/>
      <c r="K17" s="437"/>
      <c r="L17" s="487"/>
      <c r="M17" s="487"/>
      <c r="N17" s="407"/>
      <c r="O17" s="384"/>
      <c r="P17" s="407"/>
      <c r="Q17" s="398"/>
      <c r="R17" s="398"/>
      <c r="S17" s="398"/>
      <c r="T17" s="398"/>
      <c r="U17" s="398"/>
      <c r="V17" s="398"/>
      <c r="W17" s="398"/>
      <c r="X17" s="398"/>
      <c r="Y17" s="398"/>
      <c r="Z17" s="398"/>
      <c r="AA17" s="398"/>
      <c r="AB17" s="398"/>
      <c r="AC17" s="398"/>
      <c r="AD17" s="398"/>
      <c r="AE17" s="398"/>
      <c r="AF17" s="398"/>
      <c r="AG17" s="398"/>
      <c r="AH17" s="398"/>
      <c r="AI17" s="398"/>
      <c r="AJ17" s="398"/>
      <c r="AK17" s="403"/>
      <c r="AL17" s="400"/>
      <c r="AM17" s="571" t="s">
        <v>610</v>
      </c>
      <c r="AN17" s="573" t="s">
        <v>611</v>
      </c>
      <c r="AO17" s="444" t="s">
        <v>172</v>
      </c>
      <c r="AP17" s="255">
        <f t="shared" si="0"/>
        <v>15</v>
      </c>
      <c r="AQ17" s="444" t="s">
        <v>173</v>
      </c>
      <c r="AR17" s="255">
        <f t="shared" si="1"/>
        <v>15</v>
      </c>
      <c r="AS17" s="444" t="s">
        <v>174</v>
      </c>
      <c r="AT17" s="255">
        <f t="shared" si="2"/>
        <v>15</v>
      </c>
      <c r="AU17" s="444" t="s">
        <v>185</v>
      </c>
      <c r="AV17" s="255">
        <f t="shared" si="3"/>
        <v>10</v>
      </c>
      <c r="AW17" s="444" t="s">
        <v>176</v>
      </c>
      <c r="AX17" s="16">
        <f t="shared" si="4"/>
        <v>15</v>
      </c>
      <c r="AY17" s="444" t="s">
        <v>177</v>
      </c>
      <c r="AZ17" s="16">
        <f t="shared" si="5"/>
        <v>15</v>
      </c>
      <c r="BA17" s="465" t="s">
        <v>178</v>
      </c>
      <c r="BB17" s="16">
        <f t="shared" si="6"/>
        <v>10</v>
      </c>
      <c r="BC17" s="16">
        <f t="shared" si="7"/>
        <v>95</v>
      </c>
      <c r="BD17" s="575" t="str">
        <f>IF(BC17&gt;95,"FUERTE",IF(AND(BC17&lt;95.01,BC17&gt;85.02),"MODERADO",IF(AND(BC17&lt;85.01,BC17&gt;1),"DEBIL","ESTABLECER CONTROL")))</f>
        <v>MODERADO</v>
      </c>
      <c r="BE17" s="475"/>
      <c r="BF17" s="449"/>
      <c r="BG17" s="449"/>
      <c r="BH17" s="449"/>
      <c r="BI17" s="452"/>
      <c r="BJ17" s="398"/>
      <c r="BK17" s="462"/>
      <c r="BL17" s="462"/>
      <c r="BM17" s="574"/>
      <c r="BN17" s="574"/>
      <c r="BO17" s="462"/>
      <c r="BP17" s="398"/>
      <c r="BQ17" s="568"/>
      <c r="BR17" s="570"/>
    </row>
    <row r="18" spans="1:70" ht="160.5" customHeight="1" thickBot="1">
      <c r="A18" s="578"/>
      <c r="B18" s="578"/>
      <c r="C18" s="427"/>
      <c r="D18" s="527"/>
      <c r="E18" s="438"/>
      <c r="F18" s="482"/>
      <c r="G18" s="438"/>
      <c r="H18" s="482"/>
      <c r="I18" s="438"/>
      <c r="J18" s="482"/>
      <c r="K18" s="438"/>
      <c r="L18" s="488"/>
      <c r="M18" s="488"/>
      <c r="N18" s="408"/>
      <c r="O18" s="410"/>
      <c r="P18" s="408"/>
      <c r="Q18" s="399"/>
      <c r="R18" s="399"/>
      <c r="S18" s="399"/>
      <c r="T18" s="399"/>
      <c r="U18" s="399"/>
      <c r="V18" s="399"/>
      <c r="W18" s="399"/>
      <c r="X18" s="399"/>
      <c r="Y18" s="399"/>
      <c r="Z18" s="399"/>
      <c r="AA18" s="399"/>
      <c r="AB18" s="399"/>
      <c r="AC18" s="399"/>
      <c r="AD18" s="399"/>
      <c r="AE18" s="399"/>
      <c r="AF18" s="399"/>
      <c r="AG18" s="399"/>
      <c r="AH18" s="399"/>
      <c r="AI18" s="399"/>
      <c r="AJ18" s="399"/>
      <c r="AK18" s="404"/>
      <c r="AL18" s="401"/>
      <c r="AM18" s="572"/>
      <c r="AN18" s="522"/>
      <c r="AO18" s="445"/>
      <c r="AP18" s="256">
        <f t="shared" si="0"/>
        <v>0</v>
      </c>
      <c r="AQ18" s="445"/>
      <c r="AR18" s="256">
        <f t="shared" si="1"/>
        <v>0</v>
      </c>
      <c r="AS18" s="445"/>
      <c r="AT18" s="256">
        <f t="shared" si="2"/>
        <v>0</v>
      </c>
      <c r="AU18" s="445"/>
      <c r="AV18" s="256">
        <f t="shared" si="3"/>
        <v>0</v>
      </c>
      <c r="AW18" s="445"/>
      <c r="AX18" s="65">
        <f t="shared" si="4"/>
        <v>0</v>
      </c>
      <c r="AY18" s="445"/>
      <c r="AZ18" s="65">
        <f t="shared" si="5"/>
        <v>0</v>
      </c>
      <c r="BA18" s="399"/>
      <c r="BB18" s="65">
        <f t="shared" si="6"/>
        <v>0</v>
      </c>
      <c r="BC18" s="65"/>
      <c r="BD18" s="576"/>
      <c r="BE18" s="476"/>
      <c r="BF18" s="450"/>
      <c r="BG18" s="450"/>
      <c r="BH18" s="450"/>
      <c r="BI18" s="453"/>
      <c r="BJ18" s="399"/>
      <c r="BK18" s="463"/>
      <c r="BL18" s="463"/>
      <c r="BM18" s="574"/>
      <c r="BN18" s="574"/>
      <c r="BO18" s="463"/>
      <c r="BP18" s="399"/>
      <c r="BQ18" s="445"/>
      <c r="BR18" s="491"/>
    </row>
    <row r="19" spans="1:70" ht="72.75" thickBot="1">
      <c r="A19" s="578"/>
      <c r="B19" s="578"/>
      <c r="C19" s="425" t="s">
        <v>542</v>
      </c>
      <c r="D19" s="517" t="s">
        <v>612</v>
      </c>
      <c r="E19" s="564" t="s">
        <v>179</v>
      </c>
      <c r="F19" s="565"/>
      <c r="G19" s="564" t="s">
        <v>179</v>
      </c>
      <c r="H19" s="565"/>
      <c r="I19" s="564" t="s">
        <v>179</v>
      </c>
      <c r="J19" s="565"/>
      <c r="K19" s="564" t="s">
        <v>179</v>
      </c>
      <c r="L19" s="487">
        <f>IF(K19="SI",25%,0%)</f>
        <v>0.25</v>
      </c>
      <c r="M19" s="487">
        <f>F19+H19+J19+L19</f>
        <v>0.25</v>
      </c>
      <c r="N19" s="492" t="s">
        <v>478</v>
      </c>
      <c r="O19" s="566" t="str">
        <f>+IF(N19="NO SE HA PRESENTADO EN LOS UlTIMOS 5 AÑOS","RARA VEZ",IF(N19="AL MENOS 1 VEZ EN LOS ULTIMOS 5 AÑOS","IMPROBABLE",IF(N19="AL MENOS 1 VEZ EN LOS ULTIMOS 2 AÑOS","POSIBLE",IF(N19="AL MENOS 1 VEZ EN EL ULTIMO AÑO","PROBABLE",IF(N19="MAS DE 1 VEZ AL AÑO","CASI SEGURO","ERROR")))))</f>
        <v>RARA VEZ</v>
      </c>
      <c r="P19" s="492" t="str">
        <f>+IF(O19="RARA VEZ","20%",IF(O19="IMPROBABLE","40%",IF(O19="POSIBLE","60%",IF(O19="PROBABLE","80%",IF(O19="CASI SEGURO","100%","ERROR")))))</f>
        <v>20%</v>
      </c>
      <c r="Q19" s="521" t="s">
        <v>179</v>
      </c>
      <c r="R19" s="521" t="s">
        <v>179</v>
      </c>
      <c r="S19" s="521" t="s">
        <v>179</v>
      </c>
      <c r="T19" s="521" t="s">
        <v>179</v>
      </c>
      <c r="U19" s="521" t="s">
        <v>179</v>
      </c>
      <c r="V19" s="521" t="s">
        <v>189</v>
      </c>
      <c r="W19" s="521" t="s">
        <v>179</v>
      </c>
      <c r="X19" s="521" t="s">
        <v>189</v>
      </c>
      <c r="Y19" s="521" t="s">
        <v>189</v>
      </c>
      <c r="Z19" s="521" t="s">
        <v>179</v>
      </c>
      <c r="AA19" s="521" t="s">
        <v>179</v>
      </c>
      <c r="AB19" s="521" t="s">
        <v>179</v>
      </c>
      <c r="AC19" s="521" t="s">
        <v>179</v>
      </c>
      <c r="AD19" s="521" t="s">
        <v>179</v>
      </c>
      <c r="AE19" s="521" t="s">
        <v>179</v>
      </c>
      <c r="AF19" s="521" t="s">
        <v>189</v>
      </c>
      <c r="AG19" s="521" t="s">
        <v>179</v>
      </c>
      <c r="AH19" s="521" t="s">
        <v>179</v>
      </c>
      <c r="AI19" s="521" t="s">
        <v>179</v>
      </c>
      <c r="AJ19" s="398">
        <f>COUNTIF(Q19:AI21,"SI")</f>
        <v>15</v>
      </c>
      <c r="AK19" s="558" t="str">
        <f>+IF(AND(AJ19&gt;0,AJ19&lt;6),"MODERADO",IF(AJ19&gt;=12,"CATASTRÓFICO",IF(AND(AJ19&gt;5,AJ19&lt;12),"MAYOR","")))</f>
        <v>CATASTRÓFICO</v>
      </c>
      <c r="AL19" s="561" t="str">
        <f>+IF((O19="RARA VEZ")*AND(AK19="MODERADO"),"MODERADO",IF((O19="RARA VEZ")*AND(AK19="MAYOR"),"ALTO",IF((O19="RARA VEZ")*AND(AK19="CATASTRÓFICO"),"EXTREMO",IF((O19="IMPROBABLE")*AND(AK19="MODERADO"),"MODERADO",IF((O19="IMPROBABLE")*AND(AK19="MAYOR"),"ALTO",IF((O19="IMPROBABLE")*AND(AK19="CATASTRÓFICO"),"EXTREMO",IF((O19="POSIBLE")*AND(AK19="MODERADO"),"ALTO",IF((O19="POSIBLE")*AND(AK19="MAYOR"),"EXTREMO",IF((O19="POSIBLE")*AND(AK19="CATASTRÓFICO"),"EXTREMO",IF((O19="PROBABLE")*AND(AK19="MODERADO"),"ALTO",IF((O19="PROBABLE")*AND(AK19="MAYOR"),"EXTREMO",IF((O19="PROBABLE")*AND(AK19="CATASTRÓFICO"),"EXTREMO",IF((O19="CASI SEGURO")*AND(AK19="MODERADO"),"EXTREMO",IF((O19="CASI SEGURO")*AND(AK19="MAYOR"),"EXTREMO",IF((O19="CASI SEGURO")*AND(AK19="CATASTRÓFICO"),"EXTREMO","ERROR")))))))))))))))</f>
        <v>EXTREMO</v>
      </c>
      <c r="AM19" s="246" t="s">
        <v>597</v>
      </c>
      <c r="AN19" s="184" t="s">
        <v>598</v>
      </c>
      <c r="AO19" s="191" t="s">
        <v>172</v>
      </c>
      <c r="AP19" s="66">
        <f t="shared" si="0"/>
        <v>15</v>
      </c>
      <c r="AQ19" s="66" t="s">
        <v>173</v>
      </c>
      <c r="AR19" s="66">
        <f t="shared" si="1"/>
        <v>15</v>
      </c>
      <c r="AS19" s="66" t="s">
        <v>174</v>
      </c>
      <c r="AT19" s="66">
        <f t="shared" si="2"/>
        <v>15</v>
      </c>
      <c r="AU19" s="66" t="s">
        <v>175</v>
      </c>
      <c r="AV19" s="66">
        <f t="shared" si="3"/>
        <v>15</v>
      </c>
      <c r="AW19" s="66" t="s">
        <v>176</v>
      </c>
      <c r="AX19" s="66">
        <f t="shared" si="4"/>
        <v>15</v>
      </c>
      <c r="AY19" s="66" t="s">
        <v>177</v>
      </c>
      <c r="AZ19" s="66">
        <f t="shared" si="5"/>
        <v>15</v>
      </c>
      <c r="BA19" s="66" t="s">
        <v>178</v>
      </c>
      <c r="BB19" s="66">
        <f t="shared" si="6"/>
        <v>10</v>
      </c>
      <c r="BC19" s="66">
        <f t="shared" si="7"/>
        <v>100</v>
      </c>
      <c r="BD19" s="248" t="str">
        <f t="shared" ref="BD19:BD21" si="8">IF(BC19&gt;95,"FUERTE",IF(AND(BC19&lt;95.01,BC19&gt;85.02),"MODERADO",IF(AND(BC19&lt;85.01,BC19&gt;1),"DEBIL","ESTABLECER CONTROL")))</f>
        <v>FUERTE</v>
      </c>
      <c r="BE19" s="510">
        <f>AVERAGE(BC19:BC21)</f>
        <v>96.666666666666671</v>
      </c>
      <c r="BF19" s="474" t="str">
        <f>IF(BE19&gt;95,"FUERTE",IF(AND(BE19&lt;95.01,BE19&gt;85.02),"MODERADO",IF(AND(BE19&lt;85.01,BE19&gt;1),"DEBIL","0")))</f>
        <v>FUERTE</v>
      </c>
      <c r="BG19" s="474" t="str">
        <f>IF(AND(O19="RARA VEZ",BF19="FUERTE"),"RARA VEZ",IF(AND(O19="RARA VEZ",BF19="MODERADO"),"RARA VEZ",IF(AND(O19="IMPROBABLE",BF19="FUERTE"),"RARA VEZ",IF(AND(O19="IMPROBABLE",BF19="MODERADO"),"RARA VEZ",IF(AND(O19="POSIBLE",BF19="FUERTE"),"RARA VEZ",IF(AND(O19="POSIBLE",BF19="MODERADO"),"IMPROBABLE",IF(AND(O19="PROBABLE",BF19="FUERTE"),"IMPROBABLE",IF(AND(O19="PROBABLE",BF19="MODERADO"),"POSIBLE",IF(AND(O19="CASI SEGURO",BF19="FUERTE"),"POSIBLE",IF(AND(O19="CASI SEGURO",BF19="MODERADO"),"PROBABLE",IF(BF19="DEBIL",O19,"ERROR")))))))))))</f>
        <v>RARA VEZ</v>
      </c>
      <c r="BH19" s="451" t="str">
        <f>AK19</f>
        <v>CATASTRÓFICO</v>
      </c>
      <c r="BI19" s="451" t="s">
        <v>545</v>
      </c>
      <c r="BJ19" s="448" t="s">
        <v>280</v>
      </c>
      <c r="BK19" s="178" t="s">
        <v>613</v>
      </c>
      <c r="BL19" s="178" t="s">
        <v>600</v>
      </c>
      <c r="BM19" s="134">
        <v>45809</v>
      </c>
      <c r="BN19" s="134">
        <v>46006</v>
      </c>
      <c r="BO19" s="461" t="s">
        <v>601</v>
      </c>
      <c r="BP19" s="191" t="s">
        <v>806</v>
      </c>
      <c r="BQ19" s="357" t="s">
        <v>837</v>
      </c>
      <c r="BR19" s="358" t="s">
        <v>78</v>
      </c>
    </row>
    <row r="20" spans="1:70" ht="87.95" customHeight="1" thickBot="1">
      <c r="A20" s="578"/>
      <c r="B20" s="578"/>
      <c r="C20" s="426"/>
      <c r="D20" s="440"/>
      <c r="E20" s="437"/>
      <c r="F20" s="481"/>
      <c r="G20" s="437"/>
      <c r="H20" s="481"/>
      <c r="I20" s="437"/>
      <c r="J20" s="481"/>
      <c r="K20" s="437"/>
      <c r="L20" s="487"/>
      <c r="M20" s="487"/>
      <c r="N20" s="407"/>
      <c r="O20" s="384"/>
      <c r="P20" s="407"/>
      <c r="Q20" s="521"/>
      <c r="R20" s="521"/>
      <c r="S20" s="521"/>
      <c r="T20" s="521"/>
      <c r="U20" s="521"/>
      <c r="V20" s="521"/>
      <c r="W20" s="521"/>
      <c r="X20" s="521"/>
      <c r="Y20" s="521"/>
      <c r="Z20" s="521"/>
      <c r="AA20" s="521"/>
      <c r="AB20" s="521"/>
      <c r="AC20" s="521"/>
      <c r="AD20" s="521"/>
      <c r="AE20" s="521"/>
      <c r="AF20" s="521"/>
      <c r="AG20" s="521"/>
      <c r="AH20" s="521"/>
      <c r="AI20" s="521"/>
      <c r="AJ20" s="398"/>
      <c r="AK20" s="559"/>
      <c r="AL20" s="562"/>
      <c r="AM20" s="249" t="s">
        <v>602</v>
      </c>
      <c r="AN20" s="257" t="s">
        <v>598</v>
      </c>
      <c r="AO20" s="12" t="s">
        <v>172</v>
      </c>
      <c r="AP20" s="16">
        <f t="shared" si="0"/>
        <v>15</v>
      </c>
      <c r="AQ20" s="16" t="s">
        <v>173</v>
      </c>
      <c r="AR20" s="16">
        <f t="shared" si="1"/>
        <v>15</v>
      </c>
      <c r="AS20" s="16" t="s">
        <v>174</v>
      </c>
      <c r="AT20" s="16">
        <f t="shared" si="2"/>
        <v>15</v>
      </c>
      <c r="AU20" s="16" t="s">
        <v>185</v>
      </c>
      <c r="AV20" s="16">
        <f t="shared" si="3"/>
        <v>10</v>
      </c>
      <c r="AW20" s="16" t="s">
        <v>176</v>
      </c>
      <c r="AX20" s="16">
        <f t="shared" si="4"/>
        <v>15</v>
      </c>
      <c r="AY20" s="16" t="s">
        <v>177</v>
      </c>
      <c r="AZ20" s="16">
        <f t="shared" si="5"/>
        <v>15</v>
      </c>
      <c r="BA20" s="16" t="s">
        <v>178</v>
      </c>
      <c r="BB20" s="16">
        <f t="shared" si="6"/>
        <v>10</v>
      </c>
      <c r="BC20" s="16">
        <f t="shared" si="7"/>
        <v>95</v>
      </c>
      <c r="BD20" s="250" t="str">
        <f t="shared" si="8"/>
        <v>MODERADO</v>
      </c>
      <c r="BE20" s="475"/>
      <c r="BF20" s="449"/>
      <c r="BG20" s="449"/>
      <c r="BH20" s="449"/>
      <c r="BI20" s="452"/>
      <c r="BJ20" s="398"/>
      <c r="BK20" s="221" t="s">
        <v>589</v>
      </c>
      <c r="BL20" s="221" t="s">
        <v>603</v>
      </c>
      <c r="BM20" s="210">
        <v>45809</v>
      </c>
      <c r="BN20" s="210">
        <v>46006</v>
      </c>
      <c r="BO20" s="462"/>
      <c r="BP20" s="191" t="s">
        <v>770</v>
      </c>
      <c r="BQ20" s="359" t="s">
        <v>796</v>
      </c>
      <c r="BR20" s="360" t="s">
        <v>78</v>
      </c>
    </row>
    <row r="21" spans="1:70" ht="81.599999999999994" customHeight="1" thickBot="1">
      <c r="A21" s="579"/>
      <c r="B21" s="579"/>
      <c r="C21" s="427"/>
      <c r="D21" s="441"/>
      <c r="E21" s="438"/>
      <c r="F21" s="482"/>
      <c r="G21" s="438"/>
      <c r="H21" s="482"/>
      <c r="I21" s="438"/>
      <c r="J21" s="482"/>
      <c r="K21" s="438"/>
      <c r="L21" s="488"/>
      <c r="M21" s="488"/>
      <c r="N21" s="408"/>
      <c r="O21" s="410"/>
      <c r="P21" s="408"/>
      <c r="Q21" s="522"/>
      <c r="R21" s="522"/>
      <c r="S21" s="522"/>
      <c r="T21" s="522"/>
      <c r="U21" s="522"/>
      <c r="V21" s="522"/>
      <c r="W21" s="522"/>
      <c r="X21" s="522"/>
      <c r="Y21" s="522"/>
      <c r="Z21" s="522"/>
      <c r="AA21" s="522"/>
      <c r="AB21" s="522"/>
      <c r="AC21" s="522"/>
      <c r="AD21" s="522"/>
      <c r="AE21" s="522"/>
      <c r="AF21" s="522"/>
      <c r="AG21" s="522"/>
      <c r="AH21" s="522"/>
      <c r="AI21" s="522"/>
      <c r="AJ21" s="399"/>
      <c r="AK21" s="560"/>
      <c r="AL21" s="563"/>
      <c r="AM21" s="251" t="s">
        <v>614</v>
      </c>
      <c r="AN21" s="218" t="s">
        <v>615</v>
      </c>
      <c r="AO21" s="189" t="s">
        <v>172</v>
      </c>
      <c r="AP21" s="65">
        <f t="shared" si="0"/>
        <v>15</v>
      </c>
      <c r="AQ21" s="65" t="s">
        <v>173</v>
      </c>
      <c r="AR21" s="65">
        <f t="shared" si="1"/>
        <v>15</v>
      </c>
      <c r="AS21" s="65" t="s">
        <v>174</v>
      </c>
      <c r="AT21" s="65">
        <f t="shared" si="2"/>
        <v>15</v>
      </c>
      <c r="AU21" s="65" t="s">
        <v>185</v>
      </c>
      <c r="AV21" s="65">
        <f t="shared" si="3"/>
        <v>10</v>
      </c>
      <c r="AW21" s="65" t="s">
        <v>176</v>
      </c>
      <c r="AX21" s="65">
        <f t="shared" si="4"/>
        <v>15</v>
      </c>
      <c r="AY21" s="65" t="s">
        <v>177</v>
      </c>
      <c r="AZ21" s="65">
        <f t="shared" si="5"/>
        <v>15</v>
      </c>
      <c r="BA21" s="65" t="s">
        <v>178</v>
      </c>
      <c r="BB21" s="65">
        <f t="shared" si="6"/>
        <v>10</v>
      </c>
      <c r="BC21" s="65">
        <f t="shared" si="7"/>
        <v>95</v>
      </c>
      <c r="BD21" s="227" t="str">
        <f t="shared" si="8"/>
        <v>MODERADO</v>
      </c>
      <c r="BE21" s="476"/>
      <c r="BF21" s="450"/>
      <c r="BG21" s="450"/>
      <c r="BH21" s="450"/>
      <c r="BI21" s="453"/>
      <c r="BJ21" s="399"/>
      <c r="BK21" s="228" t="s">
        <v>604</v>
      </c>
      <c r="BL21" s="228" t="s">
        <v>603</v>
      </c>
      <c r="BM21" s="208">
        <v>45809</v>
      </c>
      <c r="BN21" s="208">
        <v>46006</v>
      </c>
      <c r="BO21" s="463"/>
      <c r="BP21" s="191" t="s">
        <v>770</v>
      </c>
      <c r="BQ21" s="230" t="s">
        <v>604</v>
      </c>
      <c r="BR21" s="231" t="s">
        <v>797</v>
      </c>
    </row>
    <row r="22" spans="1:70">
      <c r="O22" s="48"/>
    </row>
    <row r="23" spans="1:70">
      <c r="O23" s="48"/>
    </row>
    <row r="24" spans="1:70">
      <c r="O24" s="48"/>
    </row>
    <row r="25" spans="1:70">
      <c r="O25" s="48"/>
    </row>
    <row r="26" spans="1:70">
      <c r="O26" s="48"/>
    </row>
    <row r="27" spans="1:70">
      <c r="O27" s="48"/>
    </row>
    <row r="28" spans="1:70">
      <c r="O28" s="48"/>
    </row>
    <row r="29" spans="1:70">
      <c r="O29" s="48"/>
    </row>
    <row r="30" spans="1:70">
      <c r="O30" s="48"/>
    </row>
    <row r="31" spans="1:70">
      <c r="O31" s="48"/>
    </row>
    <row r="32" spans="1:70">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row r="66" spans="15:15">
      <c r="O66" s="48"/>
    </row>
    <row r="67" spans="15:15">
      <c r="O67" s="48"/>
    </row>
    <row r="68" spans="15:15">
      <c r="O68" s="48"/>
    </row>
    <row r="69" spans="15:15">
      <c r="O69" s="48"/>
    </row>
    <row r="70" spans="15:15">
      <c r="O70" s="48"/>
    </row>
    <row r="71" spans="15:15">
      <c r="O71" s="48"/>
    </row>
  </sheetData>
  <sheetProtection formatCells="0" formatRows="0"/>
  <dataConsolidate/>
  <mergeCells count="193">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 ref="BR11:BR12"/>
    <mergeCell ref="A13:A21"/>
    <mergeCell ref="B13:B21"/>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H13:H15"/>
    <mergeCell ref="I13:I15"/>
    <mergeCell ref="J13:J15"/>
    <mergeCell ref="K13:K15"/>
    <mergeCell ref="L13:L15"/>
    <mergeCell ref="BO11:BO12"/>
    <mergeCell ref="BP11:BP12"/>
    <mergeCell ref="BQ11:BQ12"/>
    <mergeCell ref="S13:S15"/>
    <mergeCell ref="T13:T15"/>
    <mergeCell ref="U13:U15"/>
    <mergeCell ref="V13:V15"/>
    <mergeCell ref="W13:W15"/>
    <mergeCell ref="X13:X15"/>
    <mergeCell ref="M13:M15"/>
    <mergeCell ref="N13:N15"/>
    <mergeCell ref="O13:O15"/>
    <mergeCell ref="P13:P15"/>
    <mergeCell ref="Q13:Q15"/>
    <mergeCell ref="R13:R15"/>
    <mergeCell ref="AE13:AE15"/>
    <mergeCell ref="AF13:AF15"/>
    <mergeCell ref="AG13:AG15"/>
    <mergeCell ref="AH13:AH15"/>
    <mergeCell ref="AI13:AI15"/>
    <mergeCell ref="AJ13:AJ15"/>
    <mergeCell ref="Y13:Y15"/>
    <mergeCell ref="Z13:Z15"/>
    <mergeCell ref="AA13:AA15"/>
    <mergeCell ref="AB13:AB15"/>
    <mergeCell ref="AC13:AC15"/>
    <mergeCell ref="AD13:AD15"/>
    <mergeCell ref="AK13:AK15"/>
    <mergeCell ref="AL13:AL15"/>
    <mergeCell ref="BE13:BE15"/>
    <mergeCell ref="BF13:BF15"/>
    <mergeCell ref="BG13:BG15"/>
    <mergeCell ref="BH13:BH15"/>
    <mergeCell ref="AY14:AY15"/>
    <mergeCell ref="BA14:BA15"/>
    <mergeCell ref="BD14:BD15"/>
    <mergeCell ref="BI13:BI15"/>
    <mergeCell ref="BJ13:BJ15"/>
    <mergeCell ref="BO13:BO15"/>
    <mergeCell ref="AM14:AM15"/>
    <mergeCell ref="AN14:AN15"/>
    <mergeCell ref="AO14:AO15"/>
    <mergeCell ref="AQ14:AQ15"/>
    <mergeCell ref="AS14:AS15"/>
    <mergeCell ref="AU14:AU15"/>
    <mergeCell ref="AW14:AW15"/>
    <mergeCell ref="I16:I18"/>
    <mergeCell ref="J16:J18"/>
    <mergeCell ref="K16:K18"/>
    <mergeCell ref="L16:L18"/>
    <mergeCell ref="M16:M18"/>
    <mergeCell ref="N16:N18"/>
    <mergeCell ref="C16:C18"/>
    <mergeCell ref="D16:D18"/>
    <mergeCell ref="E16:E18"/>
    <mergeCell ref="F16:F18"/>
    <mergeCell ref="G16:G18"/>
    <mergeCell ref="H16:H18"/>
    <mergeCell ref="W16:W18"/>
    <mergeCell ref="X16:X18"/>
    <mergeCell ref="Y16:Y18"/>
    <mergeCell ref="Z16:Z18"/>
    <mergeCell ref="O16:O18"/>
    <mergeCell ref="P16:P18"/>
    <mergeCell ref="Q16:Q18"/>
    <mergeCell ref="R16:R18"/>
    <mergeCell ref="S16:S18"/>
    <mergeCell ref="T16:T18"/>
    <mergeCell ref="BQ16:BQ18"/>
    <mergeCell ref="BR16:BR18"/>
    <mergeCell ref="AM17:AM18"/>
    <mergeCell ref="AN17:AN18"/>
    <mergeCell ref="AO17:AO18"/>
    <mergeCell ref="AQ17:AQ18"/>
    <mergeCell ref="AS17:AS18"/>
    <mergeCell ref="AU17:AU18"/>
    <mergeCell ref="AW17:AW18"/>
    <mergeCell ref="AY17:AY18"/>
    <mergeCell ref="BK16:BK18"/>
    <mergeCell ref="BL16:BL18"/>
    <mergeCell ref="BM16:BM18"/>
    <mergeCell ref="BN16:BN18"/>
    <mergeCell ref="BO16:BO18"/>
    <mergeCell ref="BP16:BP18"/>
    <mergeCell ref="BE16:BE18"/>
    <mergeCell ref="BF16:BF18"/>
    <mergeCell ref="BG16:BG18"/>
    <mergeCell ref="BH16:BH18"/>
    <mergeCell ref="BI16:BI18"/>
    <mergeCell ref="BJ16:BJ18"/>
    <mergeCell ref="BA17:BA18"/>
    <mergeCell ref="BD17:BD18"/>
    <mergeCell ref="C19:C21"/>
    <mergeCell ref="D19:D21"/>
    <mergeCell ref="E19:E21"/>
    <mergeCell ref="F19:F21"/>
    <mergeCell ref="G19:G21"/>
    <mergeCell ref="H19:H21"/>
    <mergeCell ref="I19:I21"/>
    <mergeCell ref="J19:J21"/>
    <mergeCell ref="AG16:AG18"/>
    <mergeCell ref="U16:U18"/>
    <mergeCell ref="V16:V18"/>
    <mergeCell ref="Q19:Q21"/>
    <mergeCell ref="R19:R21"/>
    <mergeCell ref="S19:S21"/>
    <mergeCell ref="T19:T21"/>
    <mergeCell ref="U19:U21"/>
    <mergeCell ref="V19:V21"/>
    <mergeCell ref="K19:K21"/>
    <mergeCell ref="L19:L21"/>
    <mergeCell ref="M19:M21"/>
    <mergeCell ref="N19:N21"/>
    <mergeCell ref="O19:O21"/>
    <mergeCell ref="P19:P21"/>
    <mergeCell ref="AC19:AC21"/>
    <mergeCell ref="AH16:AH18"/>
    <mergeCell ref="AI16:AI18"/>
    <mergeCell ref="AJ16:AJ18"/>
    <mergeCell ref="AK16:AK18"/>
    <mergeCell ref="AL16:AL18"/>
    <mergeCell ref="AA16:AA18"/>
    <mergeCell ref="AB16:AB18"/>
    <mergeCell ref="AC16:AC18"/>
    <mergeCell ref="AD16:AD18"/>
    <mergeCell ref="AE16:AE18"/>
    <mergeCell ref="AF16:AF18"/>
    <mergeCell ref="AD19:AD21"/>
    <mergeCell ref="AE19:AE21"/>
    <mergeCell ref="AF19:AF21"/>
    <mergeCell ref="AG19:AG21"/>
    <mergeCell ref="AH19:AH21"/>
    <mergeCell ref="W19:W21"/>
    <mergeCell ref="X19:X21"/>
    <mergeCell ref="Y19:Y21"/>
    <mergeCell ref="Z19:Z21"/>
    <mergeCell ref="AA19:AA21"/>
    <mergeCell ref="AB19:AB21"/>
    <mergeCell ref="BG19:BG21"/>
    <mergeCell ref="BH19:BH21"/>
    <mergeCell ref="BI19:BI21"/>
    <mergeCell ref="BJ19:BJ21"/>
    <mergeCell ref="BO19:BO21"/>
    <mergeCell ref="AI19:AI21"/>
    <mergeCell ref="AJ19:AJ21"/>
    <mergeCell ref="AK19:AK21"/>
    <mergeCell ref="AL19:AL21"/>
    <mergeCell ref="BE19:BE21"/>
    <mergeCell ref="BF19:BF21"/>
  </mergeCells>
  <conditionalFormatting sqref="D13:D15">
    <cfRule type="expression" dxfId="319" priority="8">
      <formula>$M$16&gt;=100%</formula>
    </cfRule>
    <cfRule type="expression" dxfId="318" priority="9">
      <formula>$M$16&lt;100%</formula>
    </cfRule>
    <cfRule type="expression" dxfId="317" priority="10">
      <formula>$M$13&lt;100%</formula>
    </cfRule>
    <cfRule type="expression" dxfId="316" priority="11">
      <formula>$M$13&gt;=100%</formula>
    </cfRule>
  </conditionalFormatting>
  <conditionalFormatting sqref="D16:D18">
    <cfRule type="expression" dxfId="315" priority="6">
      <formula>$M$13&lt;100%</formula>
    </cfRule>
    <cfRule type="expression" dxfId="314" priority="7">
      <formula>$M$13&gt;=100%</formula>
    </cfRule>
  </conditionalFormatting>
  <conditionalFormatting sqref="D19:D21">
    <cfRule type="expression" dxfId="313" priority="38">
      <formula>$M$13&gt;=100%</formula>
    </cfRule>
    <cfRule type="expression" dxfId="312" priority="35">
      <formula>#REF!&gt;=100%</formula>
    </cfRule>
    <cfRule type="expression" dxfId="311" priority="36">
      <formula>#REF!&lt;100%</formula>
    </cfRule>
    <cfRule type="expression" dxfId="310" priority="37">
      <formula>$M$13&lt;100%</formula>
    </cfRule>
  </conditionalFormatting>
  <conditionalFormatting sqref="N13:O13 N16:O16 N19:O19">
    <cfRule type="containsText" dxfId="309" priority="29" operator="containsText" text="POSIBLE">
      <formula>NOT(ISERROR(SEARCH("POSIBLE",N13)))</formula>
    </cfRule>
    <cfRule type="containsText" dxfId="308" priority="28" operator="containsText" text="IMPROBABLE">
      <formula>NOT(ISERROR(SEARCH("IMPROBABLE",N13)))</formula>
    </cfRule>
    <cfRule type="containsText" dxfId="307" priority="27" operator="containsText" text="RARA VEZ">
      <formula>NOT(ISERROR(SEARCH("RARA VEZ",N13)))</formula>
    </cfRule>
    <cfRule type="containsText" dxfId="306" priority="30" operator="containsText" text="PROBABLE">
      <formula>NOT(ISERROR(SEARCH("PROBABLE",N13)))</formula>
    </cfRule>
    <cfRule type="containsText" dxfId="305" priority="31" operator="containsText" text="CASI SEGURO">
      <formula>NOT(ISERROR(SEARCH("CASI SEGURO",N13)))</formula>
    </cfRule>
  </conditionalFormatting>
  <conditionalFormatting sqref="AK13:AK21">
    <cfRule type="containsText" dxfId="304" priority="32" operator="containsText" text="CATASTRÓFICO">
      <formula>NOT(ISERROR(SEARCH("CATASTRÓFICO",AK13)))</formula>
    </cfRule>
    <cfRule type="containsText" dxfId="303" priority="33" operator="containsText" text="MAYOR">
      <formula>NOT(ISERROR(SEARCH("MAYOR",AK13)))</formula>
    </cfRule>
    <cfRule type="containsText" dxfId="302" priority="34" operator="containsText" text="MODERADO">
      <formula>NOT(ISERROR(SEARCH("MODERADO",AK13)))</formula>
    </cfRule>
  </conditionalFormatting>
  <conditionalFormatting sqref="AL13 AL16 AL19">
    <cfRule type="containsText" dxfId="301" priority="26" operator="containsText" text="BAJO">
      <formula>NOT(ISERROR(SEARCH("BAJO",AL13)))</formula>
    </cfRule>
    <cfRule type="containsText" dxfId="300" priority="25" operator="containsText" text="MODERADO">
      <formula>NOT(ISERROR(SEARCH("MODERADO",AL13)))</formula>
    </cfRule>
    <cfRule type="containsText" dxfId="299" priority="24" operator="containsText" text="ALTO">
      <formula>NOT(ISERROR(SEARCH("ALTO",AL13)))</formula>
    </cfRule>
    <cfRule type="containsText" dxfId="298" priority="23" operator="containsText" text="EXTREMO">
      <formula>NOT(ISERROR(SEARCH("EXTREMO",AL13)))</formula>
    </cfRule>
  </conditionalFormatting>
  <conditionalFormatting sqref="BG13:BG21">
    <cfRule type="containsText" dxfId="297" priority="18" operator="containsText" text="IMPROBABLE">
      <formula>NOT(ISERROR(SEARCH("IMPROBABLE",BG13)))</formula>
    </cfRule>
    <cfRule type="containsText" dxfId="296" priority="19" operator="containsText" text="RARA VEZ">
      <formula>NOT(ISERROR(SEARCH("RARA VEZ",BG13)))</formula>
    </cfRule>
    <cfRule type="containsText" dxfId="295" priority="15" operator="containsText" text="CASI SEGURO">
      <formula>NOT(ISERROR(SEARCH("CASI SEGURO",BG13)))</formula>
    </cfRule>
    <cfRule type="containsText" dxfId="294" priority="16" operator="containsText" text="PROBABLE">
      <formula>NOT(ISERROR(SEARCH("PROBABLE",BG13)))</formula>
    </cfRule>
    <cfRule type="containsText" dxfId="293" priority="17" operator="containsText" text="POSIBLE">
      <formula>NOT(ISERROR(SEARCH("POSIBLE",BG13)))</formula>
    </cfRule>
  </conditionalFormatting>
  <conditionalFormatting sqref="BH13:BI13 BH14:BH21 BI16 BI19">
    <cfRule type="containsText" dxfId="292" priority="14" operator="containsText" text="CATASTRÓFICO">
      <formula>NOT(ISERROR(SEARCH("CATASTRÓFICO",BH13)))</formula>
    </cfRule>
    <cfRule type="containsText" dxfId="291" priority="13" operator="containsText" text="MAYOR">
      <formula>NOT(ISERROR(SEARCH("MAYOR",BH13)))</formula>
    </cfRule>
  </conditionalFormatting>
  <conditionalFormatting sqref="BH13:BI13 BI16 BI19 BH14:BH21">
    <cfRule type="containsText" dxfId="290" priority="12" operator="containsText" text="MODERADO">
      <formula>NOT(ISERROR(SEARCH("MODERADO",BH13)))</formula>
    </cfRule>
  </conditionalFormatting>
  <conditionalFormatting sqref="BI13:BI21">
    <cfRule type="containsText" dxfId="289" priority="2" operator="containsText" text="ALTO">
      <formula>NOT(ISERROR(SEARCH("ALTO",BI13)))</formula>
    </cfRule>
    <cfRule type="containsText" dxfId="288" priority="3" operator="containsText" text="EXTREMO">
      <formula>NOT(ISERROR(SEARCH("EXTREMO",BI13)))</formula>
    </cfRule>
    <cfRule type="containsText" dxfId="287" priority="1" operator="containsText" text="MODERADO">
      <formula>NOT(ISERROR(SEARCH("MODERADO",BI13)))</formula>
    </cfRule>
  </conditionalFormatting>
  <conditionalFormatting sqref="BK19:BN21">
    <cfRule type="expression" dxfId="286" priority="4">
      <formula>#REF!="DILIGENCIE EL PLAN DE ACCIÓN"</formula>
    </cfRule>
  </conditionalFormatting>
  <conditionalFormatting sqref="BK13:BO13 BK14:BN15">
    <cfRule type="expression" dxfId="285" priority="22">
      <formula>#REF!="DILIGENCIE EL PLAN DE ACCIÓN"</formula>
    </cfRule>
  </conditionalFormatting>
  <conditionalFormatting sqref="BK16:BO16">
    <cfRule type="expression" dxfId="284" priority="5">
      <formula>#REF!="DILIGENCIE EL PLAN DE ACCIÓN"</formula>
    </cfRule>
  </conditionalFormatting>
  <conditionalFormatting sqref="BO19">
    <cfRule type="expression" dxfId="283" priority="20">
      <formula>#REF!="DILIGENCIE EL PLAN DE ACCIÓN"</formula>
    </cfRule>
  </conditionalFormatting>
  <dataValidations count="3">
    <dataValidation type="list" allowBlank="1" showInputMessage="1" showErrorMessage="1" sqref="BI13:BI21" xr:uid="{00000000-0002-0000-0900-000000000000}">
      <formula1>"EXTREMO,ALTO,MODERADO"</formula1>
    </dataValidation>
    <dataValidation type="list" allowBlank="1" showInputMessage="1" showErrorMessage="1" sqref="E13:E21 G13:G21 I13:I21 K13:K21" xr:uid="{00000000-0002-0000-0900-000001000000}">
      <formula1>Acción</formula1>
    </dataValidation>
    <dataValidation type="list" allowBlank="1" showInputMessage="1" showErrorMessage="1" sqref="BJ13:BJ21" xr:uid="{00000000-0002-0000-0900-000002000000}">
      <formula1>TRATAMIENTOC</formula1>
    </dataValidation>
  </dataValidations>
  <pageMargins left="0.7" right="0.7" top="0.75" bottom="0.75" header="0.3" footer="0.3"/>
  <pageSetup paperSize="9" scale="10"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tabColor rgb="FFFFC000"/>
  </sheetPr>
  <dimension ref="A1:BR66"/>
  <sheetViews>
    <sheetView view="pageBreakPreview" topLeftCell="BK14" zoomScale="90" zoomScaleNormal="40" zoomScaleSheetLayoutView="90" workbookViewId="0">
      <selection activeCell="BQ15" sqref="BQ15:BQ16"/>
    </sheetView>
  </sheetViews>
  <sheetFormatPr baseColWidth="10" defaultColWidth="11.42578125" defaultRowHeight="12"/>
  <cols>
    <col min="1" max="1" width="12.85546875" style="258" customWidth="1"/>
    <col min="2" max="2" width="13.28515625" style="258" customWidth="1"/>
    <col min="3" max="3" width="6.7109375" style="193" customWidth="1"/>
    <col min="4" max="4" width="20.7109375" style="193" customWidth="1"/>
    <col min="5" max="5" width="14.42578125" style="193" customWidth="1"/>
    <col min="6" max="6" width="2.42578125" style="193" hidden="1" customWidth="1"/>
    <col min="7" max="7" width="14.42578125" style="193" customWidth="1"/>
    <col min="8" max="8" width="2.42578125" style="193" hidden="1" customWidth="1"/>
    <col min="9" max="9" width="26.7109375" style="258" customWidth="1"/>
    <col min="10" max="10" width="2.42578125" style="193" hidden="1" customWidth="1"/>
    <col min="11" max="11" width="29.7109375" style="258" customWidth="1"/>
    <col min="12" max="12" width="4.28515625" style="193" hidden="1" customWidth="1"/>
    <col min="13" max="13" width="5.28515625" style="193" hidden="1" customWidth="1"/>
    <col min="14" max="14" width="19.7109375" style="258" customWidth="1"/>
    <col min="15" max="15" width="17.42578125" style="193" customWidth="1"/>
    <col min="16" max="16" width="9.7109375" style="193" hidden="1" customWidth="1"/>
    <col min="17" max="17" width="10" style="193" customWidth="1"/>
    <col min="18" max="18" width="15.42578125" style="193" customWidth="1"/>
    <col min="19" max="19" width="10" style="193" customWidth="1"/>
    <col min="20" max="20" width="15.7109375" style="193" customWidth="1"/>
    <col min="21" max="21" width="12.42578125" style="193" customWidth="1"/>
    <col min="22" max="22" width="10" style="193" customWidth="1"/>
    <col min="23" max="23" width="13" style="193" customWidth="1"/>
    <col min="24" max="24" width="15.7109375" style="193" customWidth="1"/>
    <col min="25" max="25" width="10" style="193" customWidth="1"/>
    <col min="26" max="26" width="13.28515625" style="193" customWidth="1"/>
    <col min="27" max="35" width="10" style="193" customWidth="1"/>
    <col min="36" max="36" width="2" style="193" hidden="1" customWidth="1"/>
    <col min="37" max="37" width="14.7109375" style="258" customWidth="1"/>
    <col min="38" max="38" width="13.28515625" style="258" customWidth="1"/>
    <col min="39" max="39" width="58.42578125" style="258" customWidth="1"/>
    <col min="40" max="40" width="22.7109375" style="258" customWidth="1"/>
    <col min="41" max="41" width="20.7109375" style="258" customWidth="1"/>
    <col min="42" max="42" width="3.7109375" style="258" hidden="1" customWidth="1"/>
    <col min="43" max="43" width="20.7109375" style="258" customWidth="1"/>
    <col min="44" max="44" width="4" style="258" hidden="1" customWidth="1"/>
    <col min="45" max="45" width="12.140625" style="258" bestFit="1" customWidth="1"/>
    <col min="46" max="46" width="4.140625" style="258" hidden="1" customWidth="1"/>
    <col min="47" max="47" width="20.7109375" style="258" customWidth="1"/>
    <col min="48" max="48" width="4.28515625" style="258" hidden="1" customWidth="1"/>
    <col min="49" max="49" width="20.7109375" style="258" customWidth="1"/>
    <col min="50" max="50" width="4.7109375" style="258" hidden="1" customWidth="1"/>
    <col min="51" max="51" width="20.7109375" style="258" customWidth="1"/>
    <col min="52" max="52" width="4.7109375" style="258" hidden="1" customWidth="1"/>
    <col min="53" max="53" width="20" style="258" customWidth="1"/>
    <col min="54" max="54" width="5.28515625" style="258" hidden="1" customWidth="1"/>
    <col min="55" max="55" width="4" style="258" hidden="1" customWidth="1"/>
    <col min="56" max="56" width="17" style="258" bestFit="1" customWidth="1"/>
    <col min="57" max="58" width="13.28515625" style="258" customWidth="1"/>
    <col min="59" max="59" width="19" style="258" customWidth="1"/>
    <col min="60" max="61" width="13.28515625" style="258" customWidth="1"/>
    <col min="62" max="62" width="17.42578125" style="258" customWidth="1"/>
    <col min="63" max="63" width="52" style="258" customWidth="1"/>
    <col min="64" max="64" width="21.28515625" style="258" customWidth="1"/>
    <col min="65" max="65" width="19.42578125" style="258" customWidth="1"/>
    <col min="66" max="66" width="17.42578125" style="258" customWidth="1"/>
    <col min="67" max="67" width="26.42578125" style="258" customWidth="1"/>
    <col min="68" max="68" width="11.42578125" style="258" customWidth="1"/>
    <col min="69" max="69" width="39.5703125" style="258" customWidth="1"/>
    <col min="70" max="79" width="11.42578125" style="258" customWidth="1"/>
    <col min="80" max="16384" width="11.42578125" style="258"/>
  </cols>
  <sheetData>
    <row r="1" spans="1:70" ht="12" customHeight="1">
      <c r="A1" s="601"/>
      <c r="B1" s="658"/>
      <c r="C1" s="658"/>
      <c r="D1" s="659"/>
      <c r="E1" s="630" t="s">
        <v>134</v>
      </c>
      <c r="F1" s="630"/>
      <c r="G1" s="630"/>
      <c r="H1" s="630"/>
      <c r="I1" s="630"/>
      <c r="J1" s="630"/>
      <c r="K1" s="630"/>
      <c r="L1" s="630"/>
      <c r="M1" s="630"/>
      <c r="N1" s="630"/>
      <c r="O1" s="630"/>
      <c r="P1" s="630"/>
      <c r="Q1" s="630"/>
      <c r="R1" s="630"/>
      <c r="S1" s="630"/>
      <c r="T1" s="630"/>
      <c r="U1" s="630"/>
      <c r="V1" s="630"/>
      <c r="W1" s="630"/>
      <c r="X1" s="630"/>
      <c r="Y1" s="630"/>
      <c r="Z1" s="630"/>
      <c r="AA1" s="630"/>
      <c r="AB1" s="630"/>
      <c r="AC1" s="630"/>
      <c r="AD1" s="630"/>
      <c r="AE1" s="630"/>
      <c r="AF1" s="630"/>
      <c r="AG1" s="630"/>
      <c r="AH1" s="630"/>
      <c r="AI1" s="630"/>
      <c r="AJ1" s="630"/>
      <c r="AK1" s="630"/>
      <c r="AL1" s="630"/>
      <c r="AM1" s="630"/>
      <c r="AN1" s="630"/>
      <c r="AO1" s="630"/>
      <c r="AP1" s="630"/>
      <c r="AQ1" s="630"/>
      <c r="AR1" s="630"/>
      <c r="AS1" s="630"/>
      <c r="AT1" s="630"/>
      <c r="AU1" s="630"/>
      <c r="AV1" s="630"/>
      <c r="AW1" s="630"/>
      <c r="AX1" s="630"/>
      <c r="AY1" s="630"/>
      <c r="AZ1" s="630"/>
      <c r="BA1" s="630"/>
      <c r="BB1" s="630"/>
      <c r="BC1" s="630"/>
      <c r="BD1" s="630"/>
      <c r="BE1" s="630"/>
      <c r="BF1" s="630"/>
      <c r="BG1" s="630"/>
      <c r="BH1" s="630"/>
      <c r="BI1" s="630"/>
      <c r="BJ1" s="630"/>
      <c r="BK1" s="630"/>
      <c r="BL1" s="630"/>
      <c r="BM1" s="630"/>
      <c r="BN1" s="630"/>
      <c r="BO1" s="630"/>
      <c r="BP1" s="630"/>
      <c r="BQ1" s="630"/>
      <c r="BR1" s="630"/>
    </row>
    <row r="2" spans="1:70">
      <c r="A2" s="660"/>
      <c r="B2" s="661"/>
      <c r="C2" s="661"/>
      <c r="D2" s="662"/>
      <c r="E2" s="630"/>
      <c r="F2" s="630"/>
      <c r="G2" s="630"/>
      <c r="H2" s="630"/>
      <c r="I2" s="630"/>
      <c r="J2" s="630"/>
      <c r="K2" s="630"/>
      <c r="L2" s="630"/>
      <c r="M2" s="630"/>
      <c r="N2" s="630"/>
      <c r="O2" s="630"/>
      <c r="P2" s="630"/>
      <c r="Q2" s="630"/>
      <c r="R2" s="630"/>
      <c r="S2" s="630"/>
      <c r="T2" s="630"/>
      <c r="U2" s="630"/>
      <c r="V2" s="630"/>
      <c r="W2" s="630"/>
      <c r="X2" s="630"/>
      <c r="Y2" s="630"/>
      <c r="Z2" s="630"/>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row>
    <row r="3" spans="1:70" ht="15" customHeight="1">
      <c r="A3" s="660"/>
      <c r="B3" s="661"/>
      <c r="C3" s="661"/>
      <c r="D3" s="662"/>
      <c r="E3" s="654" t="s">
        <v>131</v>
      </c>
      <c r="F3" s="665"/>
      <c r="G3" s="665"/>
      <c r="H3" s="665"/>
      <c r="I3" s="665"/>
      <c r="J3" s="665"/>
      <c r="K3" s="665"/>
      <c r="L3" s="665"/>
      <c r="M3" s="665"/>
      <c r="N3" s="665"/>
      <c r="O3" s="665"/>
      <c r="P3" s="665"/>
      <c r="Q3" s="665"/>
      <c r="R3" s="665"/>
      <c r="S3" s="665"/>
      <c r="T3" s="665"/>
      <c r="U3" s="665"/>
      <c r="V3" s="665"/>
      <c r="W3" s="665"/>
      <c r="X3" s="665"/>
      <c r="Y3" s="665"/>
      <c r="Z3" s="665"/>
      <c r="AA3" s="665"/>
      <c r="AB3" s="665"/>
      <c r="AC3" s="665"/>
      <c r="AD3" s="665"/>
      <c r="AE3" s="655"/>
      <c r="AF3" s="666" t="s">
        <v>132</v>
      </c>
      <c r="AG3" s="667"/>
      <c r="AH3" s="667"/>
      <c r="AI3" s="667"/>
      <c r="AJ3" s="667"/>
      <c r="AK3" s="667"/>
      <c r="AL3" s="667"/>
      <c r="AM3" s="667"/>
      <c r="AN3" s="667"/>
      <c r="AO3" s="667"/>
      <c r="AP3" s="667"/>
      <c r="AQ3" s="667"/>
      <c r="AR3" s="667"/>
      <c r="AS3" s="667"/>
      <c r="AT3" s="667"/>
      <c r="AU3" s="667"/>
      <c r="AV3" s="667"/>
      <c r="AW3" s="668"/>
      <c r="AX3" s="259"/>
      <c r="AY3" s="654" t="s">
        <v>133</v>
      </c>
      <c r="AZ3" s="665"/>
      <c r="BA3" s="665"/>
      <c r="BB3" s="665"/>
      <c r="BC3" s="665"/>
      <c r="BD3" s="665"/>
      <c r="BE3" s="665"/>
      <c r="BF3" s="665"/>
      <c r="BG3" s="665"/>
      <c r="BH3" s="665"/>
      <c r="BI3" s="665"/>
      <c r="BJ3" s="665"/>
      <c r="BK3" s="665"/>
      <c r="BL3" s="665"/>
      <c r="BM3" s="665"/>
      <c r="BN3" s="665"/>
      <c r="BO3" s="665"/>
      <c r="BP3" s="665"/>
      <c r="BQ3" s="665"/>
      <c r="BR3" s="655"/>
    </row>
    <row r="4" spans="1:70" ht="15" customHeight="1">
      <c r="A4" s="599"/>
      <c r="B4" s="663"/>
      <c r="C4" s="663"/>
      <c r="D4" s="664"/>
      <c r="E4" s="656" t="s">
        <v>207</v>
      </c>
      <c r="F4" s="669"/>
      <c r="G4" s="669"/>
      <c r="H4" s="669"/>
      <c r="I4" s="669"/>
      <c r="J4" s="669"/>
      <c r="K4" s="669"/>
      <c r="L4" s="669"/>
      <c r="M4" s="669"/>
      <c r="N4" s="669"/>
      <c r="O4" s="669"/>
      <c r="P4" s="669"/>
      <c r="Q4" s="669"/>
      <c r="R4" s="669"/>
      <c r="S4" s="669"/>
      <c r="T4" s="669"/>
      <c r="U4" s="669"/>
      <c r="V4" s="669"/>
      <c r="W4" s="669"/>
      <c r="X4" s="669"/>
      <c r="Y4" s="669"/>
      <c r="Z4" s="669"/>
      <c r="AA4" s="669"/>
      <c r="AB4" s="669"/>
      <c r="AC4" s="669"/>
      <c r="AD4" s="669"/>
      <c r="AE4" s="657"/>
      <c r="AF4" s="666" t="s">
        <v>208</v>
      </c>
      <c r="AG4" s="667"/>
      <c r="AH4" s="667"/>
      <c r="AI4" s="667"/>
      <c r="AJ4" s="667"/>
      <c r="AK4" s="667"/>
      <c r="AL4" s="667"/>
      <c r="AM4" s="667"/>
      <c r="AN4" s="667"/>
      <c r="AO4" s="667"/>
      <c r="AP4" s="667"/>
      <c r="AQ4" s="667"/>
      <c r="AR4" s="667"/>
      <c r="AS4" s="667"/>
      <c r="AT4" s="667"/>
      <c r="AU4" s="667"/>
      <c r="AV4" s="667"/>
      <c r="AW4" s="668"/>
      <c r="AX4" s="260"/>
      <c r="AY4" s="670" t="s">
        <v>209</v>
      </c>
      <c r="AZ4" s="671"/>
      <c r="BA4" s="671"/>
      <c r="BB4" s="671"/>
      <c r="BC4" s="671"/>
      <c r="BD4" s="671"/>
      <c r="BE4" s="671"/>
      <c r="BF4" s="671"/>
      <c r="BG4" s="671"/>
      <c r="BH4" s="671"/>
      <c r="BI4" s="671"/>
      <c r="BJ4" s="671"/>
      <c r="BK4" s="671"/>
      <c r="BL4" s="671"/>
      <c r="BM4" s="671"/>
      <c r="BN4" s="671"/>
      <c r="BO4" s="671"/>
      <c r="BP4" s="671"/>
      <c r="BQ4" s="671"/>
      <c r="BR4" s="672"/>
    </row>
    <row r="5" spans="1:70" ht="12" customHeight="1">
      <c r="A5" s="654" t="s">
        <v>106</v>
      </c>
      <c r="B5" s="655"/>
      <c r="C5" s="654" t="s">
        <v>130</v>
      </c>
      <c r="D5" s="655"/>
      <c r="E5" s="630" t="s">
        <v>136</v>
      </c>
      <c r="F5" s="630"/>
      <c r="G5" s="630"/>
      <c r="H5" s="630"/>
      <c r="I5" s="630"/>
      <c r="J5" s="630"/>
      <c r="K5" s="630"/>
      <c r="L5" s="630"/>
      <c r="M5" s="630"/>
      <c r="N5" s="630"/>
      <c r="O5" s="630"/>
      <c r="P5" s="630"/>
      <c r="Q5" s="630"/>
      <c r="R5" s="630"/>
      <c r="S5" s="630"/>
      <c r="T5" s="630"/>
      <c r="U5" s="630"/>
      <c r="V5" s="630"/>
      <c r="W5" s="630"/>
      <c r="X5" s="630"/>
      <c r="Y5" s="630"/>
      <c r="Z5" s="630"/>
      <c r="AA5" s="630"/>
      <c r="AB5" s="630"/>
      <c r="AC5" s="630"/>
      <c r="AD5" s="630"/>
      <c r="AE5" s="630"/>
      <c r="AF5" s="630"/>
      <c r="AG5" s="630"/>
      <c r="AH5" s="630"/>
      <c r="AI5" s="630"/>
      <c r="AJ5" s="630"/>
      <c r="AK5" s="630"/>
      <c r="AL5" s="630"/>
      <c r="AM5" s="630"/>
      <c r="AN5" s="630"/>
      <c r="AO5" s="630"/>
      <c r="AP5" s="630"/>
      <c r="AQ5" s="630"/>
      <c r="AR5" s="630"/>
      <c r="AS5" s="630"/>
      <c r="AT5" s="630"/>
      <c r="AU5" s="630"/>
      <c r="AV5" s="630"/>
      <c r="AW5" s="630"/>
      <c r="AX5" s="630"/>
      <c r="AY5" s="630"/>
      <c r="AZ5" s="630"/>
      <c r="BA5" s="630"/>
      <c r="BB5" s="630"/>
      <c r="BC5" s="630"/>
      <c r="BD5" s="630"/>
      <c r="BE5" s="630"/>
      <c r="BF5" s="630"/>
      <c r="BG5" s="630"/>
      <c r="BH5" s="630"/>
      <c r="BI5" s="630"/>
      <c r="BJ5" s="630"/>
      <c r="BK5" s="630"/>
      <c r="BL5" s="630"/>
      <c r="BM5" s="630"/>
      <c r="BN5" s="630"/>
      <c r="BO5" s="630"/>
      <c r="BP5" s="630"/>
      <c r="BQ5" s="630"/>
      <c r="BR5" s="630"/>
    </row>
    <row r="6" spans="1:70">
      <c r="A6" s="656" t="s">
        <v>206</v>
      </c>
      <c r="B6" s="657"/>
      <c r="C6" s="656">
        <v>8</v>
      </c>
      <c r="D6" s="657"/>
      <c r="E6" s="630"/>
      <c r="F6" s="630"/>
      <c r="G6" s="630"/>
      <c r="H6" s="630"/>
      <c r="I6" s="630"/>
      <c r="J6" s="630"/>
      <c r="K6" s="630"/>
      <c r="L6" s="630"/>
      <c r="M6" s="630"/>
      <c r="N6" s="630"/>
      <c r="O6" s="630"/>
      <c r="P6" s="630"/>
      <c r="Q6" s="630"/>
      <c r="R6" s="630"/>
      <c r="S6" s="630"/>
      <c r="T6" s="630"/>
      <c r="U6" s="630"/>
      <c r="V6" s="630"/>
      <c r="W6" s="630"/>
      <c r="X6" s="630"/>
      <c r="Y6" s="630"/>
      <c r="Z6" s="630"/>
      <c r="AA6" s="630"/>
      <c r="AB6" s="630"/>
      <c r="AC6" s="630"/>
      <c r="AD6" s="630"/>
      <c r="AE6" s="630"/>
      <c r="AF6" s="630"/>
      <c r="AG6" s="630"/>
      <c r="AH6" s="630"/>
      <c r="AI6" s="630"/>
      <c r="AJ6" s="630"/>
      <c r="AK6" s="630"/>
      <c r="AL6" s="630"/>
      <c r="AM6" s="630"/>
      <c r="AN6" s="630"/>
      <c r="AO6" s="630"/>
      <c r="AP6" s="630"/>
      <c r="AQ6" s="630"/>
      <c r="AR6" s="630"/>
      <c r="AS6" s="630"/>
      <c r="AT6" s="630"/>
      <c r="AU6" s="630"/>
      <c r="AV6" s="630"/>
      <c r="AW6" s="630"/>
      <c r="AX6" s="630"/>
      <c r="AY6" s="630"/>
      <c r="AZ6" s="630"/>
      <c r="BA6" s="630"/>
      <c r="BB6" s="630"/>
      <c r="BC6" s="630"/>
      <c r="BD6" s="630"/>
      <c r="BE6" s="630"/>
      <c r="BF6" s="630"/>
      <c r="BG6" s="630"/>
      <c r="BH6" s="630"/>
      <c r="BI6" s="630"/>
      <c r="BJ6" s="630"/>
      <c r="BK6" s="630"/>
      <c r="BL6" s="630"/>
      <c r="BM6" s="630"/>
      <c r="BN6" s="630"/>
      <c r="BO6" s="630"/>
      <c r="BP6" s="630"/>
      <c r="BQ6" s="630"/>
      <c r="BR6" s="630"/>
    </row>
    <row r="7" spans="1:70">
      <c r="A7" s="261"/>
      <c r="B7" s="261"/>
      <c r="C7" s="183"/>
      <c r="D7" s="183"/>
      <c r="E7" s="183"/>
      <c r="F7" s="183"/>
      <c r="G7" s="183"/>
      <c r="H7" s="183"/>
      <c r="I7" s="261"/>
      <c r="J7" s="183"/>
      <c r="K7" s="261"/>
      <c r="L7" s="183"/>
      <c r="M7" s="183"/>
      <c r="N7" s="261"/>
      <c r="O7" s="183"/>
      <c r="P7" s="183"/>
      <c r="Q7" s="183"/>
      <c r="R7" s="183"/>
      <c r="S7" s="183"/>
      <c r="T7" s="183"/>
      <c r="U7" s="183"/>
      <c r="V7" s="183"/>
      <c r="W7" s="183"/>
      <c r="X7" s="183"/>
      <c r="Y7" s="183"/>
      <c r="Z7" s="183"/>
      <c r="AA7" s="183"/>
      <c r="AB7" s="183"/>
      <c r="AC7" s="183"/>
      <c r="AD7" s="183"/>
      <c r="AE7" s="183"/>
      <c r="AF7" s="183"/>
      <c r="AG7" s="183"/>
      <c r="AH7" s="183"/>
      <c r="AI7" s="183"/>
      <c r="AJ7" s="183"/>
      <c r="AK7" s="261"/>
      <c r="AL7" s="261"/>
      <c r="AM7" s="261"/>
      <c r="AN7" s="261"/>
      <c r="AO7" s="261"/>
      <c r="AP7" s="261"/>
      <c r="AQ7" s="261"/>
      <c r="AR7" s="261"/>
      <c r="AS7" s="261"/>
      <c r="AT7" s="261"/>
      <c r="AU7" s="261"/>
      <c r="AV7" s="261"/>
      <c r="AW7" s="261"/>
      <c r="AX7" s="261"/>
      <c r="AY7" s="261"/>
      <c r="AZ7" s="261"/>
      <c r="BA7" s="261"/>
      <c r="BB7" s="261"/>
      <c r="BC7" s="261"/>
      <c r="BD7" s="261"/>
      <c r="BE7" s="261"/>
      <c r="BF7" s="261"/>
      <c r="BG7" s="261"/>
      <c r="BH7" s="261"/>
      <c r="BI7" s="261"/>
      <c r="BJ7" s="261"/>
      <c r="BK7" s="261"/>
      <c r="BL7" s="261"/>
      <c r="BM7" s="261"/>
      <c r="BN7" s="261"/>
      <c r="BO7" s="261"/>
      <c r="BP7" s="261"/>
      <c r="BQ7" s="261"/>
      <c r="BR7" s="261"/>
    </row>
    <row r="8" spans="1:70" ht="21" customHeight="1">
      <c r="A8" s="675" t="s">
        <v>489</v>
      </c>
      <c r="B8" s="675"/>
      <c r="C8" s="675"/>
      <c r="D8" s="675"/>
      <c r="E8" s="411" t="s">
        <v>538</v>
      </c>
      <c r="F8" s="405"/>
      <c r="G8" s="405"/>
      <c r="H8" s="405"/>
      <c r="I8" s="405"/>
      <c r="J8" s="183"/>
      <c r="K8" s="261"/>
      <c r="L8" s="183"/>
      <c r="M8" s="183"/>
      <c r="N8" s="261"/>
      <c r="O8" s="183"/>
      <c r="P8" s="183"/>
      <c r="Q8" s="183"/>
      <c r="R8" s="183"/>
      <c r="S8" s="183"/>
      <c r="T8" s="183"/>
      <c r="U8" s="183"/>
      <c r="V8" s="183"/>
      <c r="W8" s="183"/>
      <c r="X8" s="183"/>
      <c r="Y8" s="183"/>
      <c r="Z8" s="183"/>
      <c r="AA8" s="183"/>
      <c r="AB8" s="183"/>
      <c r="AC8" s="183"/>
      <c r="AD8" s="183"/>
      <c r="AE8" s="183"/>
      <c r="AF8" s="183"/>
      <c r="AG8" s="183"/>
      <c r="AH8" s="183"/>
      <c r="AI8" s="183"/>
      <c r="AJ8" s="183"/>
      <c r="AK8" s="261"/>
      <c r="AL8" s="261"/>
      <c r="AM8" s="261"/>
      <c r="AN8" s="261"/>
      <c r="AO8" s="261"/>
      <c r="AP8" s="261"/>
      <c r="AQ8" s="261"/>
      <c r="AR8" s="261"/>
      <c r="AS8" s="261"/>
      <c r="AT8" s="261"/>
      <c r="AU8" s="261"/>
      <c r="AV8" s="261"/>
      <c r="AW8" s="261"/>
      <c r="AX8" s="261"/>
      <c r="AY8" s="261"/>
      <c r="AZ8" s="261"/>
      <c r="BA8" s="261"/>
      <c r="BB8" s="261"/>
      <c r="BC8" s="261"/>
      <c r="BD8" s="261"/>
      <c r="BE8" s="261"/>
      <c r="BF8" s="261"/>
      <c r="BG8" s="261"/>
      <c r="BH8" s="261"/>
      <c r="BI8" s="261"/>
      <c r="BJ8" s="261"/>
      <c r="BK8" s="261"/>
      <c r="BL8" s="261"/>
      <c r="BM8" s="261"/>
      <c r="BN8" s="261"/>
      <c r="BO8" s="261"/>
      <c r="BP8" s="261"/>
      <c r="BQ8" s="261"/>
      <c r="BR8" s="261"/>
    </row>
    <row r="9" spans="1:70" ht="12.75" thickBot="1">
      <c r="A9" s="261"/>
      <c r="B9" s="261"/>
      <c r="C9" s="183"/>
      <c r="D9" s="183"/>
      <c r="E9" s="183"/>
      <c r="F9" s="183"/>
      <c r="G9" s="183"/>
      <c r="H9" s="183"/>
      <c r="I9" s="261"/>
      <c r="J9" s="183"/>
      <c r="K9" s="261"/>
      <c r="L9" s="183"/>
      <c r="M9" s="183"/>
      <c r="N9" s="261"/>
      <c r="O9" s="183"/>
      <c r="P9" s="183"/>
      <c r="Q9" s="183"/>
      <c r="R9" s="183"/>
      <c r="S9" s="183"/>
      <c r="T9" s="183"/>
      <c r="U9" s="183"/>
      <c r="V9" s="183"/>
      <c r="W9" s="183"/>
      <c r="X9" s="183"/>
      <c r="Y9" s="183"/>
      <c r="Z9" s="183"/>
      <c r="AA9" s="183"/>
      <c r="AB9" s="183"/>
      <c r="AC9" s="183"/>
      <c r="AD9" s="183"/>
      <c r="AE9" s="183"/>
      <c r="AF9" s="183"/>
      <c r="AG9" s="183"/>
      <c r="AH9" s="183"/>
      <c r="AI9" s="183"/>
      <c r="AJ9" s="183"/>
      <c r="AK9" s="261"/>
      <c r="AL9" s="261"/>
      <c r="AM9" s="261"/>
      <c r="AN9" s="261"/>
      <c r="AO9" s="261"/>
      <c r="AP9" s="261"/>
      <c r="AQ9" s="261"/>
      <c r="AR9" s="261"/>
      <c r="AS9" s="261"/>
      <c r="AT9" s="261"/>
      <c r="AU9" s="261"/>
      <c r="AV9" s="261"/>
      <c r="AW9" s="261"/>
      <c r="AX9" s="261"/>
      <c r="AY9" s="261"/>
      <c r="AZ9" s="261"/>
      <c r="BA9" s="261"/>
      <c r="BB9" s="261"/>
      <c r="BC9" s="261"/>
      <c r="BD9" s="261"/>
      <c r="BE9" s="261"/>
      <c r="BF9" s="261"/>
      <c r="BG9" s="261"/>
      <c r="BH9" s="261"/>
      <c r="BI9" s="261"/>
      <c r="BJ9" s="261"/>
      <c r="BK9" s="261"/>
      <c r="BL9" s="261"/>
      <c r="BM9" s="261"/>
      <c r="BN9" s="261"/>
      <c r="BO9" s="261"/>
      <c r="BP9" s="261"/>
      <c r="BQ9" s="261"/>
      <c r="BR9" s="261"/>
    </row>
    <row r="10" spans="1:70" ht="11.85" customHeight="1" thickBot="1">
      <c r="A10" s="644" t="s">
        <v>0</v>
      </c>
      <c r="B10" s="647" t="s">
        <v>1</v>
      </c>
      <c r="C10" s="647" t="s">
        <v>213</v>
      </c>
      <c r="D10" s="651" t="s">
        <v>54</v>
      </c>
      <c r="E10" s="652"/>
      <c r="F10" s="652"/>
      <c r="G10" s="652"/>
      <c r="H10" s="652"/>
      <c r="I10" s="652"/>
      <c r="J10" s="652"/>
      <c r="K10" s="653"/>
      <c r="L10" s="262"/>
      <c r="M10" s="263"/>
      <c r="N10" s="614" t="s">
        <v>223</v>
      </c>
      <c r="O10" s="615"/>
      <c r="P10" s="615"/>
      <c r="Q10" s="615"/>
      <c r="R10" s="615"/>
      <c r="S10" s="615"/>
      <c r="T10" s="615"/>
      <c r="U10" s="615"/>
      <c r="V10" s="615"/>
      <c r="W10" s="615"/>
      <c r="X10" s="615"/>
      <c r="Y10" s="615"/>
      <c r="Z10" s="615"/>
      <c r="AA10" s="615"/>
      <c r="AB10" s="615"/>
      <c r="AC10" s="615"/>
      <c r="AD10" s="615"/>
      <c r="AE10" s="615"/>
      <c r="AF10" s="615"/>
      <c r="AG10" s="615"/>
      <c r="AH10" s="615"/>
      <c r="AI10" s="615"/>
      <c r="AJ10" s="615"/>
      <c r="AK10" s="615"/>
      <c r="AL10" s="615"/>
      <c r="AM10" s="615"/>
      <c r="AN10" s="615"/>
      <c r="AO10" s="615"/>
      <c r="AP10" s="615"/>
      <c r="AQ10" s="615"/>
      <c r="AR10" s="615"/>
      <c r="AS10" s="615"/>
      <c r="AT10" s="615"/>
      <c r="AU10" s="615"/>
      <c r="AV10" s="615"/>
      <c r="AW10" s="615"/>
      <c r="AX10" s="615"/>
      <c r="AY10" s="615"/>
      <c r="AZ10" s="615"/>
      <c r="BA10" s="615"/>
      <c r="BB10" s="615"/>
      <c r="BC10" s="615"/>
      <c r="BD10" s="615"/>
      <c r="BE10" s="615"/>
      <c r="BF10" s="615"/>
      <c r="BG10" s="615"/>
      <c r="BH10" s="616"/>
      <c r="BI10" s="264"/>
      <c r="BJ10" s="676" t="s">
        <v>50</v>
      </c>
      <c r="BK10" s="677"/>
      <c r="BL10" s="677"/>
      <c r="BM10" s="677"/>
      <c r="BN10" s="677"/>
      <c r="BO10" s="678"/>
      <c r="BP10" s="678"/>
      <c r="BQ10" s="678"/>
      <c r="BR10" s="679"/>
    </row>
    <row r="11" spans="1:70" ht="11.85" customHeight="1" thickBot="1">
      <c r="A11" s="645"/>
      <c r="B11" s="648"/>
      <c r="C11" s="648"/>
      <c r="D11" s="680" t="s">
        <v>210</v>
      </c>
      <c r="E11" s="682" t="s">
        <v>227</v>
      </c>
      <c r="F11" s="683"/>
      <c r="G11" s="683"/>
      <c r="H11" s="683"/>
      <c r="I11" s="683"/>
      <c r="J11" s="683"/>
      <c r="K11" s="684"/>
      <c r="L11" s="262"/>
      <c r="M11" s="263"/>
      <c r="N11" s="685" t="s">
        <v>226</v>
      </c>
      <c r="O11" s="686"/>
      <c r="P11" s="687"/>
      <c r="Q11" s="614" t="s">
        <v>414</v>
      </c>
      <c r="R11" s="615"/>
      <c r="S11" s="615"/>
      <c r="T11" s="615"/>
      <c r="U11" s="615"/>
      <c r="V11" s="615"/>
      <c r="W11" s="615"/>
      <c r="X11" s="615"/>
      <c r="Y11" s="615"/>
      <c r="Z11" s="615"/>
      <c r="AA11" s="615"/>
      <c r="AB11" s="615"/>
      <c r="AC11" s="615"/>
      <c r="AD11" s="615"/>
      <c r="AE11" s="615"/>
      <c r="AF11" s="615"/>
      <c r="AG11" s="615"/>
      <c r="AH11" s="615"/>
      <c r="AI11" s="615"/>
      <c r="AJ11" s="615"/>
      <c r="AK11" s="616"/>
      <c r="AL11" s="610" t="s">
        <v>225</v>
      </c>
      <c r="AM11" s="612" t="s">
        <v>137</v>
      </c>
      <c r="AN11" s="614" t="s">
        <v>228</v>
      </c>
      <c r="AO11" s="615"/>
      <c r="AP11" s="615"/>
      <c r="AQ11" s="615"/>
      <c r="AR11" s="615"/>
      <c r="AS11" s="615"/>
      <c r="AT11" s="615"/>
      <c r="AU11" s="615"/>
      <c r="AV11" s="615"/>
      <c r="AW11" s="615"/>
      <c r="AX11" s="615"/>
      <c r="AY11" s="615"/>
      <c r="AZ11" s="615"/>
      <c r="BA11" s="615"/>
      <c r="BB11" s="615"/>
      <c r="BC11" s="615"/>
      <c r="BD11" s="615"/>
      <c r="BE11" s="615"/>
      <c r="BF11" s="616"/>
      <c r="BG11" s="617" t="s">
        <v>42</v>
      </c>
      <c r="BH11" s="618"/>
      <c r="BI11" s="265"/>
      <c r="BJ11" s="688" t="s">
        <v>50</v>
      </c>
      <c r="BK11" s="693" t="s">
        <v>51</v>
      </c>
      <c r="BL11" s="694"/>
      <c r="BM11" s="694"/>
      <c r="BN11" s="694"/>
      <c r="BO11" s="688" t="s">
        <v>211</v>
      </c>
      <c r="BP11" s="688" t="s">
        <v>283</v>
      </c>
      <c r="BQ11" s="688" t="s">
        <v>231</v>
      </c>
      <c r="BR11" s="690" t="s">
        <v>52</v>
      </c>
    </row>
    <row r="12" spans="1:70" s="285" customFormat="1" ht="87" customHeight="1" thickBot="1">
      <c r="A12" s="646"/>
      <c r="B12" s="649"/>
      <c r="C12" s="650"/>
      <c r="D12" s="681"/>
      <c r="E12" s="267" t="s">
        <v>219</v>
      </c>
      <c r="F12" s="268" t="s">
        <v>281</v>
      </c>
      <c r="G12" s="267" t="s">
        <v>220</v>
      </c>
      <c r="H12" s="268" t="s">
        <v>281</v>
      </c>
      <c r="I12" s="267" t="s">
        <v>221</v>
      </c>
      <c r="J12" s="269" t="s">
        <v>281</v>
      </c>
      <c r="K12" s="270" t="s">
        <v>222</v>
      </c>
      <c r="L12" s="271" t="s">
        <v>281</v>
      </c>
      <c r="M12" s="272" t="s">
        <v>282</v>
      </c>
      <c r="N12" s="273" t="s">
        <v>212</v>
      </c>
      <c r="O12" s="273" t="s">
        <v>138</v>
      </c>
      <c r="P12" s="273" t="s">
        <v>44</v>
      </c>
      <c r="Q12" s="274" t="s">
        <v>139</v>
      </c>
      <c r="R12" s="274" t="s">
        <v>140</v>
      </c>
      <c r="S12" s="274" t="s">
        <v>141</v>
      </c>
      <c r="T12" s="274" t="s">
        <v>142</v>
      </c>
      <c r="U12" s="275" t="s">
        <v>143</v>
      </c>
      <c r="V12" s="276" t="s">
        <v>144</v>
      </c>
      <c r="W12" s="276" t="s">
        <v>145</v>
      </c>
      <c r="X12" s="276" t="s">
        <v>146</v>
      </c>
      <c r="Y12" s="276" t="s">
        <v>147</v>
      </c>
      <c r="Z12" s="276" t="s">
        <v>148</v>
      </c>
      <c r="AA12" s="276" t="s">
        <v>149</v>
      </c>
      <c r="AB12" s="276" t="s">
        <v>150</v>
      </c>
      <c r="AC12" s="276" t="s">
        <v>151</v>
      </c>
      <c r="AD12" s="276" t="s">
        <v>152</v>
      </c>
      <c r="AE12" s="276" t="s">
        <v>153</v>
      </c>
      <c r="AF12" s="276" t="s">
        <v>154</v>
      </c>
      <c r="AG12" s="276" t="s">
        <v>155</v>
      </c>
      <c r="AH12" s="276" t="s">
        <v>156</v>
      </c>
      <c r="AI12" s="276" t="s">
        <v>157</v>
      </c>
      <c r="AJ12" s="277" t="s">
        <v>158</v>
      </c>
      <c r="AK12" s="277" t="s">
        <v>224</v>
      </c>
      <c r="AL12" s="611"/>
      <c r="AM12" s="613"/>
      <c r="AN12" s="278" t="s">
        <v>43</v>
      </c>
      <c r="AO12" s="279" t="s">
        <v>159</v>
      </c>
      <c r="AP12" s="277" t="s">
        <v>158</v>
      </c>
      <c r="AQ12" s="277" t="s">
        <v>160</v>
      </c>
      <c r="AR12" s="277" t="s">
        <v>158</v>
      </c>
      <c r="AS12" s="277" t="s">
        <v>161</v>
      </c>
      <c r="AT12" s="277" t="s">
        <v>158</v>
      </c>
      <c r="AU12" s="277" t="s">
        <v>162</v>
      </c>
      <c r="AV12" s="277" t="s">
        <v>158</v>
      </c>
      <c r="AW12" s="277" t="s">
        <v>163</v>
      </c>
      <c r="AX12" s="277" t="s">
        <v>158</v>
      </c>
      <c r="AY12" s="277" t="s">
        <v>164</v>
      </c>
      <c r="AZ12" s="277" t="s">
        <v>158</v>
      </c>
      <c r="BA12" s="277" t="s">
        <v>488</v>
      </c>
      <c r="BB12" s="277" t="s">
        <v>158</v>
      </c>
      <c r="BC12" s="277" t="s">
        <v>166</v>
      </c>
      <c r="BD12" s="277" t="s">
        <v>229</v>
      </c>
      <c r="BE12" s="277" t="s">
        <v>167</v>
      </c>
      <c r="BF12" s="277" t="s">
        <v>168</v>
      </c>
      <c r="BG12" s="280" t="s">
        <v>135</v>
      </c>
      <c r="BH12" s="265" t="s">
        <v>3</v>
      </c>
      <c r="BI12" s="281" t="s">
        <v>544</v>
      </c>
      <c r="BJ12" s="692"/>
      <c r="BK12" s="282" t="s">
        <v>230</v>
      </c>
      <c r="BL12" s="283" t="s">
        <v>486</v>
      </c>
      <c r="BM12" s="266" t="s">
        <v>482</v>
      </c>
      <c r="BN12" s="284" t="s">
        <v>487</v>
      </c>
      <c r="BO12" s="689"/>
      <c r="BP12" s="689"/>
      <c r="BQ12" s="689"/>
      <c r="BR12" s="691"/>
    </row>
    <row r="13" spans="1:70" ht="168">
      <c r="A13" s="633" t="s">
        <v>97</v>
      </c>
      <c r="B13" s="633" t="s">
        <v>616</v>
      </c>
      <c r="C13" s="636" t="s">
        <v>6</v>
      </c>
      <c r="D13" s="640" t="s">
        <v>617</v>
      </c>
      <c r="E13" s="619" t="s">
        <v>179</v>
      </c>
      <c r="F13" s="606"/>
      <c r="G13" s="619" t="s">
        <v>179</v>
      </c>
      <c r="H13" s="606"/>
      <c r="I13" s="619" t="s">
        <v>179</v>
      </c>
      <c r="J13" s="606"/>
      <c r="K13" s="619" t="s">
        <v>179</v>
      </c>
      <c r="L13" s="623">
        <f>IF(K13="SI",25%,0%)</f>
        <v>0.25</v>
      </c>
      <c r="M13" s="623">
        <f>F13+H13+J13+L13</f>
        <v>0.25</v>
      </c>
      <c r="N13" s="626" t="s">
        <v>478</v>
      </c>
      <c r="O13" s="629" t="str">
        <f>+IF(N13="NO SE HA PRESENTADO EN LOS ULTIMOS 5 AÑOS","RARA VEZ",IF(N13="AL MENOS 1 VEZ EN LOS ULTIMOS 5 AÑOS","IMPROBABLE",IF(N13="AL MENOS 1 VEZ EN LOS ULTIMOS 2 AÑOS","POSIBLE",IF(N13="AL MENOS 1 VEZ EN EL ULTIMO AÑO","PROBABLE",IF(N13="MAS DE 1 VEZ AL AÑO","CASI SEGURO","ERROR")))))</f>
        <v>RARA VEZ</v>
      </c>
      <c r="P13" s="626" t="str">
        <f>+IF(O13="RARA VEZ","20%",IF(O13="IMPROBABLE","40%",IF(O13="POSIBLE","60%",IF(O13="PROBABLE","80%",IF(O13="CASI SEGURO","100%","ERROR")))))</f>
        <v>20%</v>
      </c>
      <c r="Q13" s="593" t="s">
        <v>179</v>
      </c>
      <c r="R13" s="593" t="s">
        <v>179</v>
      </c>
      <c r="S13" s="593" t="s">
        <v>179</v>
      </c>
      <c r="T13" s="593" t="s">
        <v>189</v>
      </c>
      <c r="U13" s="593" t="s">
        <v>179</v>
      </c>
      <c r="V13" s="593" t="s">
        <v>179</v>
      </c>
      <c r="W13" s="593" t="s">
        <v>189</v>
      </c>
      <c r="X13" s="593" t="s">
        <v>189</v>
      </c>
      <c r="Y13" s="593" t="s">
        <v>189</v>
      </c>
      <c r="Z13" s="593" t="s">
        <v>179</v>
      </c>
      <c r="AA13" s="593" t="s">
        <v>179</v>
      </c>
      <c r="AB13" s="593" t="s">
        <v>179</v>
      </c>
      <c r="AC13" s="593" t="s">
        <v>179</v>
      </c>
      <c r="AD13" s="593" t="s">
        <v>179</v>
      </c>
      <c r="AE13" s="593" t="s">
        <v>189</v>
      </c>
      <c r="AF13" s="593" t="s">
        <v>189</v>
      </c>
      <c r="AG13" s="593" t="s">
        <v>189</v>
      </c>
      <c r="AH13" s="593" t="s">
        <v>189</v>
      </c>
      <c r="AI13" s="593" t="s">
        <v>189</v>
      </c>
      <c r="AJ13" s="584">
        <f>COUNTIF(Q13:AI16,"SI")</f>
        <v>10</v>
      </c>
      <c r="AK13" s="595" t="str">
        <f t="shared" ref="AK13" si="0">+IF(AND(AJ13&gt;0,AJ13&lt;6),"MODERADO",IF(AJ13&gt;=12,"CATASTRÓFICO",IF(AND(AJ13&gt;5,AJ13&lt;12),"MAYOR","")))</f>
        <v>MAYOR</v>
      </c>
      <c r="AL13" s="599"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ALTO</v>
      </c>
      <c r="AM13" s="287" t="s">
        <v>618</v>
      </c>
      <c r="AN13" s="288" t="s">
        <v>619</v>
      </c>
      <c r="AO13" s="286" t="s">
        <v>172</v>
      </c>
      <c r="AP13" s="195">
        <f>IF(AO13="Asignado",15,0)</f>
        <v>15</v>
      </c>
      <c r="AQ13" s="195" t="s">
        <v>173</v>
      </c>
      <c r="AR13" s="195">
        <f>IF(AQ13="adecuado",15,0)</f>
        <v>15</v>
      </c>
      <c r="AS13" s="195" t="s">
        <v>174</v>
      </c>
      <c r="AT13" s="195">
        <f>IF(AS13="Oportuna",15,0)</f>
        <v>15</v>
      </c>
      <c r="AU13" s="195" t="s">
        <v>175</v>
      </c>
      <c r="AV13" s="195">
        <f>IF(AU13="Prevenir",15,IF(AU13="Detectar",10,0))</f>
        <v>15</v>
      </c>
      <c r="AW13" s="195" t="s">
        <v>176</v>
      </c>
      <c r="AX13" s="195">
        <f>IF(AW13="Confiable",15,0)</f>
        <v>15</v>
      </c>
      <c r="AY13" s="195" t="s">
        <v>177</v>
      </c>
      <c r="AZ13" s="195">
        <f>IF(AY13="Se investigan y resuelven oportunamente",15,0)</f>
        <v>15</v>
      </c>
      <c r="BA13" s="195" t="s">
        <v>178</v>
      </c>
      <c r="BB13" s="195">
        <f>IF(BA13="Completa",10,IF(BA13="Incompleta",5,0))</f>
        <v>10</v>
      </c>
      <c r="BC13" s="195">
        <f>BB13+AZ13+AX13+AV13+AT13+AR13+AP13</f>
        <v>100</v>
      </c>
      <c r="BD13" s="289" t="str">
        <f>IF(BC13&gt;95,"FUERTE",IF(AND(BC13&lt;95.01,BC13&gt;85.02),"MODERADO",IF(AND(BC13&lt;85.01,BC13&gt;1),"DEBIL","ESTABLECER CONTROL")))</f>
        <v>FUERTE</v>
      </c>
      <c r="BE13" s="603">
        <f>AVERAGE(BC13:BC16)</f>
        <v>100</v>
      </c>
      <c r="BF13" s="591" t="str">
        <f>IF(BE13&gt;95,"FUERTE",IF(AND(BE13&lt;95.01,BE13&gt;85.02),"MODERADO",IF(AND(BE13&lt;85.01,BE13&gt;1),"DEBIL","0")))</f>
        <v>FUERTE</v>
      </c>
      <c r="BG13" s="605"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580" t="str">
        <f>AK13</f>
        <v>MAYOR</v>
      </c>
      <c r="BI13" s="580" t="s">
        <v>568</v>
      </c>
      <c r="BJ13" s="583" t="s">
        <v>280</v>
      </c>
      <c r="BK13" s="290" t="s">
        <v>620</v>
      </c>
      <c r="BL13" s="290" t="s">
        <v>621</v>
      </c>
      <c r="BM13" s="235">
        <v>45809</v>
      </c>
      <c r="BN13" s="235">
        <v>46006</v>
      </c>
      <c r="BO13" s="586" t="s">
        <v>622</v>
      </c>
      <c r="BP13" s="354" t="s">
        <v>806</v>
      </c>
      <c r="BQ13" s="12" t="s">
        <v>812</v>
      </c>
      <c r="BR13" s="12" t="s">
        <v>78</v>
      </c>
    </row>
    <row r="14" spans="1:70" ht="108" customHeight="1">
      <c r="A14" s="634"/>
      <c r="B14" s="634"/>
      <c r="C14" s="637"/>
      <c r="D14" s="641"/>
      <c r="E14" s="620"/>
      <c r="F14" s="607"/>
      <c r="G14" s="620"/>
      <c r="H14" s="607"/>
      <c r="I14" s="620"/>
      <c r="J14" s="607"/>
      <c r="K14" s="620"/>
      <c r="L14" s="624"/>
      <c r="M14" s="624"/>
      <c r="N14" s="594"/>
      <c r="O14" s="630"/>
      <c r="P14" s="594"/>
      <c r="Q14" s="594"/>
      <c r="R14" s="594"/>
      <c r="S14" s="594"/>
      <c r="T14" s="594"/>
      <c r="U14" s="594"/>
      <c r="V14" s="594"/>
      <c r="W14" s="594"/>
      <c r="X14" s="594"/>
      <c r="Y14" s="594"/>
      <c r="Z14" s="594"/>
      <c r="AA14" s="594"/>
      <c r="AB14" s="594"/>
      <c r="AC14" s="594"/>
      <c r="AD14" s="594"/>
      <c r="AE14" s="594"/>
      <c r="AF14" s="594"/>
      <c r="AG14" s="594"/>
      <c r="AH14" s="594"/>
      <c r="AI14" s="594"/>
      <c r="AJ14" s="584"/>
      <c r="AK14" s="596"/>
      <c r="AL14" s="600"/>
      <c r="AM14" s="291" t="s">
        <v>623</v>
      </c>
      <c r="AN14" s="292" t="s">
        <v>624</v>
      </c>
      <c r="AO14" s="233" t="s">
        <v>172</v>
      </c>
      <c r="AP14" s="196">
        <f t="shared" ref="AP14:AP16" si="1">IF(AO14="Asignado",15,0)</f>
        <v>15</v>
      </c>
      <c r="AQ14" s="196" t="s">
        <v>173</v>
      </c>
      <c r="AR14" s="196">
        <f t="shared" ref="AR14:AR16" si="2">IF(AQ14="adecuado",15,0)</f>
        <v>15</v>
      </c>
      <c r="AS14" s="196" t="s">
        <v>174</v>
      </c>
      <c r="AT14" s="196">
        <f t="shared" ref="AT14:AT16" si="3">IF(AS14="Oportuna",15,0)</f>
        <v>15</v>
      </c>
      <c r="AU14" s="196" t="s">
        <v>175</v>
      </c>
      <c r="AV14" s="196">
        <f t="shared" ref="AV14:AV16" si="4">IF(AU14="Prevenir",15,IF(AU14="Detectar",10,0))</f>
        <v>15</v>
      </c>
      <c r="AW14" s="196" t="s">
        <v>176</v>
      </c>
      <c r="AX14" s="196">
        <f t="shared" ref="AX14:AX16" si="5">IF(AW14="Confiable",15,0)</f>
        <v>15</v>
      </c>
      <c r="AY14" s="196" t="s">
        <v>177</v>
      </c>
      <c r="AZ14" s="196">
        <f t="shared" ref="AZ14:AZ16" si="6">IF(AY14="Se investigan y resuelven oportunamente",15,0)</f>
        <v>15</v>
      </c>
      <c r="BA14" s="196" t="s">
        <v>178</v>
      </c>
      <c r="BB14" s="196">
        <f t="shared" ref="BB14:BB16" si="7">IF(BA14="Completa",10,IF(BA14="Incompleta",5,0))</f>
        <v>10</v>
      </c>
      <c r="BC14" s="196">
        <f>BB14+AZ14+AX14+AV14+AT14+AR14+AP14</f>
        <v>100</v>
      </c>
      <c r="BD14" s="293" t="str">
        <f>IF(BC14&gt;95,"FUERTE",IF(AND(BC14&lt;95.01,BC14&gt;85.02),"MODERADO",IF(AND(BC14&lt;85.01,BC14&gt;1),"DEBIL","ESTABLECER CONTROL")))</f>
        <v>FUERTE</v>
      </c>
      <c r="BE14" s="603"/>
      <c r="BF14" s="591"/>
      <c r="BG14" s="591"/>
      <c r="BH14" s="591"/>
      <c r="BI14" s="581"/>
      <c r="BJ14" s="584"/>
      <c r="BK14" s="294" t="s">
        <v>625</v>
      </c>
      <c r="BL14" s="294" t="s">
        <v>621</v>
      </c>
      <c r="BM14" s="235">
        <v>45809</v>
      </c>
      <c r="BN14" s="235">
        <v>46006</v>
      </c>
      <c r="BO14" s="586"/>
      <c r="BP14" s="354" t="s">
        <v>806</v>
      </c>
      <c r="BQ14" s="12" t="s">
        <v>813</v>
      </c>
      <c r="BR14" s="12" t="s">
        <v>78</v>
      </c>
    </row>
    <row r="15" spans="1:70" ht="72">
      <c r="A15" s="634"/>
      <c r="B15" s="634"/>
      <c r="C15" s="638"/>
      <c r="D15" s="642"/>
      <c r="E15" s="621"/>
      <c r="F15" s="608"/>
      <c r="G15" s="621"/>
      <c r="H15" s="608"/>
      <c r="I15" s="621"/>
      <c r="J15" s="608"/>
      <c r="K15" s="621"/>
      <c r="L15" s="624"/>
      <c r="M15" s="624"/>
      <c r="N15" s="627"/>
      <c r="O15" s="631"/>
      <c r="P15" s="627"/>
      <c r="Q15" s="594"/>
      <c r="R15" s="594"/>
      <c r="S15" s="594"/>
      <c r="T15" s="594"/>
      <c r="U15" s="594"/>
      <c r="V15" s="594"/>
      <c r="W15" s="594"/>
      <c r="X15" s="594"/>
      <c r="Y15" s="594"/>
      <c r="Z15" s="594"/>
      <c r="AA15" s="594"/>
      <c r="AB15" s="594"/>
      <c r="AC15" s="594"/>
      <c r="AD15" s="594"/>
      <c r="AE15" s="594"/>
      <c r="AF15" s="594"/>
      <c r="AG15" s="594"/>
      <c r="AH15" s="594"/>
      <c r="AI15" s="594"/>
      <c r="AJ15" s="584"/>
      <c r="AK15" s="597"/>
      <c r="AL15" s="601"/>
      <c r="AM15" s="291" t="s">
        <v>626</v>
      </c>
      <c r="AN15" s="234" t="s">
        <v>624</v>
      </c>
      <c r="AO15" s="233" t="s">
        <v>172</v>
      </c>
      <c r="AP15" s="196"/>
      <c r="AQ15" s="196" t="s">
        <v>173</v>
      </c>
      <c r="AR15" s="196"/>
      <c r="AS15" s="196" t="s">
        <v>184</v>
      </c>
      <c r="AT15" s="196"/>
      <c r="AU15" s="196" t="s">
        <v>175</v>
      </c>
      <c r="AV15" s="196"/>
      <c r="AW15" s="196" t="s">
        <v>176</v>
      </c>
      <c r="AX15" s="196"/>
      <c r="AY15" s="196" t="s">
        <v>177</v>
      </c>
      <c r="AZ15" s="196"/>
      <c r="BA15" s="196" t="s">
        <v>178</v>
      </c>
      <c r="BB15" s="196"/>
      <c r="BC15" s="196">
        <v>100</v>
      </c>
      <c r="BD15" s="293" t="str">
        <f>IF(BC15&gt;95,"FUERTE",IF(AND(BC15&lt;95.01,BC15&gt;85.02),"MODERADO",IF(AND(BC15&lt;85.01,BC15&gt;1),"DEBIL","ESTABLECER CONTROL")))</f>
        <v>FUERTE</v>
      </c>
      <c r="BE15" s="603"/>
      <c r="BF15" s="591"/>
      <c r="BG15" s="591"/>
      <c r="BH15" s="591"/>
      <c r="BI15" s="581"/>
      <c r="BJ15" s="584"/>
      <c r="BK15" s="587" t="s">
        <v>627</v>
      </c>
      <c r="BL15" s="587" t="s">
        <v>621</v>
      </c>
      <c r="BM15" s="589">
        <v>45809</v>
      </c>
      <c r="BN15" s="589">
        <v>46006</v>
      </c>
      <c r="BO15" s="586"/>
      <c r="BP15" s="674" t="s">
        <v>811</v>
      </c>
      <c r="BQ15" s="673" t="s">
        <v>814</v>
      </c>
      <c r="BR15" s="407" t="s">
        <v>78</v>
      </c>
    </row>
    <row r="16" spans="1:70" ht="96.75" thickBot="1">
      <c r="A16" s="635"/>
      <c r="B16" s="635"/>
      <c r="C16" s="639"/>
      <c r="D16" s="643"/>
      <c r="E16" s="622"/>
      <c r="F16" s="609"/>
      <c r="G16" s="622"/>
      <c r="H16" s="609"/>
      <c r="I16" s="622"/>
      <c r="J16" s="609"/>
      <c r="K16" s="622"/>
      <c r="L16" s="625"/>
      <c r="M16" s="625"/>
      <c r="N16" s="628"/>
      <c r="O16" s="632"/>
      <c r="P16" s="628"/>
      <c r="Q16" s="594"/>
      <c r="R16" s="594"/>
      <c r="S16" s="594"/>
      <c r="T16" s="594"/>
      <c r="U16" s="594"/>
      <c r="V16" s="594"/>
      <c r="W16" s="594"/>
      <c r="X16" s="594"/>
      <c r="Y16" s="594"/>
      <c r="Z16" s="594"/>
      <c r="AA16" s="594"/>
      <c r="AB16" s="594"/>
      <c r="AC16" s="594"/>
      <c r="AD16" s="594"/>
      <c r="AE16" s="594"/>
      <c r="AF16" s="594"/>
      <c r="AG16" s="594"/>
      <c r="AH16" s="594"/>
      <c r="AI16" s="594"/>
      <c r="AJ16" s="585"/>
      <c r="AK16" s="598"/>
      <c r="AL16" s="602"/>
      <c r="AM16" s="295" t="s">
        <v>628</v>
      </c>
      <c r="AN16" s="296" t="s">
        <v>624</v>
      </c>
      <c r="AO16" s="236" t="s">
        <v>172</v>
      </c>
      <c r="AP16" s="197">
        <f t="shared" si="1"/>
        <v>15</v>
      </c>
      <c r="AQ16" s="197" t="s">
        <v>173</v>
      </c>
      <c r="AR16" s="197">
        <f t="shared" si="2"/>
        <v>15</v>
      </c>
      <c r="AS16" s="197" t="s">
        <v>174</v>
      </c>
      <c r="AT16" s="197">
        <f t="shared" si="3"/>
        <v>15</v>
      </c>
      <c r="AU16" s="197" t="s">
        <v>175</v>
      </c>
      <c r="AV16" s="197">
        <f t="shared" si="4"/>
        <v>15</v>
      </c>
      <c r="AW16" s="197" t="s">
        <v>176</v>
      </c>
      <c r="AX16" s="197">
        <f t="shared" si="5"/>
        <v>15</v>
      </c>
      <c r="AY16" s="197" t="s">
        <v>177</v>
      </c>
      <c r="AZ16" s="197">
        <f t="shared" si="6"/>
        <v>15</v>
      </c>
      <c r="BA16" s="197" t="s">
        <v>178</v>
      </c>
      <c r="BB16" s="197">
        <f t="shared" si="7"/>
        <v>10</v>
      </c>
      <c r="BC16" s="197">
        <f>BB16+AZ16+AX16+AV16+AT16+AR16+AP16</f>
        <v>100</v>
      </c>
      <c r="BD16" s="297" t="str">
        <f>IF(BC16&gt;95,"FUERTE",IF(AND(BC16&lt;95.01,BC16&gt;85.02),"MODERADO",IF(AND(BC16&lt;85.01,BC16&gt;1),"DEBIL","ESTABLECER CONTROL")))</f>
        <v>FUERTE</v>
      </c>
      <c r="BE16" s="604"/>
      <c r="BF16" s="592"/>
      <c r="BG16" s="592"/>
      <c r="BH16" s="592"/>
      <c r="BI16" s="582"/>
      <c r="BJ16" s="585"/>
      <c r="BK16" s="588"/>
      <c r="BL16" s="588"/>
      <c r="BM16" s="590"/>
      <c r="BN16" s="590"/>
      <c r="BO16" s="586"/>
      <c r="BP16" s="674"/>
      <c r="BQ16" s="673"/>
      <c r="BR16" s="407"/>
    </row>
    <row r="17" spans="15:15">
      <c r="O17" s="183"/>
    </row>
    <row r="18" spans="15:15">
      <c r="O18" s="183"/>
    </row>
    <row r="19" spans="15:15">
      <c r="O19" s="183"/>
    </row>
    <row r="20" spans="15:15">
      <c r="O20" s="183"/>
    </row>
    <row r="21" spans="15:15">
      <c r="O21" s="183"/>
    </row>
    <row r="22" spans="15:15">
      <c r="O22" s="183"/>
    </row>
    <row r="23" spans="15:15">
      <c r="O23" s="183"/>
    </row>
    <row r="24" spans="15:15">
      <c r="O24" s="183"/>
    </row>
    <row r="25" spans="15:15">
      <c r="O25" s="183"/>
    </row>
    <row r="26" spans="15:15">
      <c r="O26" s="183"/>
    </row>
    <row r="27" spans="15:15">
      <c r="O27" s="183"/>
    </row>
    <row r="28" spans="15:15">
      <c r="O28" s="183"/>
    </row>
    <row r="29" spans="15:15">
      <c r="O29" s="183"/>
    </row>
    <row r="30" spans="15:15">
      <c r="O30" s="183"/>
    </row>
    <row r="31" spans="15:15">
      <c r="O31" s="183"/>
    </row>
    <row r="32" spans="15:15">
      <c r="O32" s="183"/>
    </row>
    <row r="33" spans="15:15">
      <c r="O33" s="183"/>
    </row>
    <row r="34" spans="15:15">
      <c r="O34" s="183"/>
    </row>
    <row r="35" spans="15:15">
      <c r="O35" s="183"/>
    </row>
    <row r="36" spans="15:15">
      <c r="O36" s="183"/>
    </row>
    <row r="37" spans="15:15">
      <c r="O37" s="183"/>
    </row>
    <row r="38" spans="15:15">
      <c r="O38" s="183"/>
    </row>
    <row r="39" spans="15:15">
      <c r="O39" s="183"/>
    </row>
    <row r="40" spans="15:15">
      <c r="O40" s="183"/>
    </row>
    <row r="41" spans="15:15">
      <c r="O41" s="183"/>
    </row>
    <row r="42" spans="15:15">
      <c r="O42" s="183"/>
    </row>
    <row r="43" spans="15:15">
      <c r="O43" s="183"/>
    </row>
    <row r="44" spans="15:15">
      <c r="O44" s="183"/>
    </row>
    <row r="45" spans="15:15">
      <c r="O45" s="183"/>
    </row>
    <row r="46" spans="15:15">
      <c r="O46" s="183"/>
    </row>
    <row r="47" spans="15:15">
      <c r="O47" s="183"/>
    </row>
    <row r="48" spans="15:15">
      <c r="O48" s="183"/>
    </row>
    <row r="49" spans="15:15">
      <c r="O49" s="183"/>
    </row>
    <row r="50" spans="15:15">
      <c r="O50" s="183"/>
    </row>
    <row r="51" spans="15:15">
      <c r="O51" s="183"/>
    </row>
    <row r="52" spans="15:15">
      <c r="O52" s="183"/>
    </row>
    <row r="53" spans="15:15">
      <c r="O53" s="183"/>
    </row>
    <row r="54" spans="15:15">
      <c r="O54" s="183"/>
    </row>
    <row r="55" spans="15:15">
      <c r="O55" s="183"/>
    </row>
    <row r="56" spans="15:15">
      <c r="O56" s="183"/>
    </row>
    <row r="57" spans="15:15">
      <c r="O57" s="183"/>
    </row>
    <row r="58" spans="15:15">
      <c r="O58" s="183"/>
    </row>
    <row r="59" spans="15:15">
      <c r="O59" s="183"/>
    </row>
    <row r="60" spans="15:15">
      <c r="O60" s="183"/>
    </row>
    <row r="61" spans="15:15">
      <c r="O61" s="183"/>
    </row>
    <row r="62" spans="15:15">
      <c r="O62" s="183"/>
    </row>
    <row r="63" spans="15:15">
      <c r="O63" s="183"/>
    </row>
    <row r="64" spans="15:15">
      <c r="O64" s="183"/>
    </row>
    <row r="65" spans="15:15">
      <c r="O65" s="183"/>
    </row>
    <row r="66" spans="15:15">
      <c r="O66" s="183"/>
    </row>
  </sheetData>
  <sheetProtection formatCells="0" formatRows="0"/>
  <dataConsolidate/>
  <mergeCells count="87">
    <mergeCell ref="BQ15:BQ16"/>
    <mergeCell ref="BR15:BR16"/>
    <mergeCell ref="BP15:BP16"/>
    <mergeCell ref="A8:D8"/>
    <mergeCell ref="E8:I8"/>
    <mergeCell ref="BJ10:BR10"/>
    <mergeCell ref="D11:D12"/>
    <mergeCell ref="E11:K11"/>
    <mergeCell ref="N11:P11"/>
    <mergeCell ref="Q11:AK11"/>
    <mergeCell ref="BO11:BO12"/>
    <mergeCell ref="BP11:BP12"/>
    <mergeCell ref="BQ11:BQ12"/>
    <mergeCell ref="BR11:BR12"/>
    <mergeCell ref="BJ11:BJ12"/>
    <mergeCell ref="BK11:BN11"/>
    <mergeCell ref="A1:D4"/>
    <mergeCell ref="E1:BR2"/>
    <mergeCell ref="E3:AE3"/>
    <mergeCell ref="AF3:AW3"/>
    <mergeCell ref="AY3:BR3"/>
    <mergeCell ref="E4:AE4"/>
    <mergeCell ref="AF4:AW4"/>
    <mergeCell ref="AY4:BR4"/>
    <mergeCell ref="A5:B5"/>
    <mergeCell ref="C5:D5"/>
    <mergeCell ref="E5:BR6"/>
    <mergeCell ref="A6:B6"/>
    <mergeCell ref="C6:D6"/>
    <mergeCell ref="A10:A12"/>
    <mergeCell ref="B10:B12"/>
    <mergeCell ref="C10:C12"/>
    <mergeCell ref="D10:K10"/>
    <mergeCell ref="N10:BH10"/>
    <mergeCell ref="A13:A16"/>
    <mergeCell ref="B13:B16"/>
    <mergeCell ref="C13:C16"/>
    <mergeCell ref="D13:D16"/>
    <mergeCell ref="E13:E16"/>
    <mergeCell ref="F13:F16"/>
    <mergeCell ref="AL11:AL12"/>
    <mergeCell ref="AM11:AM12"/>
    <mergeCell ref="AN11:BF11"/>
    <mergeCell ref="BG11:BH11"/>
    <mergeCell ref="R13:R16"/>
    <mergeCell ref="G13:G16"/>
    <mergeCell ref="H13:H16"/>
    <mergeCell ref="I13:I16"/>
    <mergeCell ref="J13:J16"/>
    <mergeCell ref="K13:K16"/>
    <mergeCell ref="L13:L16"/>
    <mergeCell ref="M13:M16"/>
    <mergeCell ref="N13:N16"/>
    <mergeCell ref="O13:O16"/>
    <mergeCell ref="P13:P16"/>
    <mergeCell ref="Q13:Q16"/>
    <mergeCell ref="AD13:AD16"/>
    <mergeCell ref="S13:S16"/>
    <mergeCell ref="T13:T16"/>
    <mergeCell ref="U13:U16"/>
    <mergeCell ref="V13:V16"/>
    <mergeCell ref="W13:W16"/>
    <mergeCell ref="X13:X16"/>
    <mergeCell ref="Y13:Y16"/>
    <mergeCell ref="Z13:Z16"/>
    <mergeCell ref="AA13:AA16"/>
    <mergeCell ref="AB13:AB16"/>
    <mergeCell ref="AC13:AC16"/>
    <mergeCell ref="BH13:BH16"/>
    <mergeCell ref="AE13:AE16"/>
    <mergeCell ref="AF13:AF16"/>
    <mergeCell ref="AG13:AG16"/>
    <mergeCell ref="AH13:AH16"/>
    <mergeCell ref="AI13:AI16"/>
    <mergeCell ref="AJ13:AJ16"/>
    <mergeCell ref="AK13:AK16"/>
    <mergeCell ref="AL13:AL16"/>
    <mergeCell ref="BE13:BE16"/>
    <mergeCell ref="BF13:BF16"/>
    <mergeCell ref="BG13:BG16"/>
    <mergeCell ref="BI13:BI16"/>
    <mergeCell ref="BJ13:BJ16"/>
    <mergeCell ref="BO13:BO16"/>
    <mergeCell ref="BK15:BK16"/>
    <mergeCell ref="BL15:BL16"/>
    <mergeCell ref="BM15:BM16"/>
    <mergeCell ref="BN15:BN16"/>
  </mergeCells>
  <conditionalFormatting sqref="D13:D16">
    <cfRule type="expression" dxfId="282" priority="27">
      <formula>#REF!&gt;=100%</formula>
    </cfRule>
    <cfRule type="expression" dxfId="281" priority="28">
      <formula>#REF!&lt;100%</formula>
    </cfRule>
    <cfRule type="expression" dxfId="280" priority="29">
      <formula>$M$13&lt;100%</formula>
    </cfRule>
    <cfRule type="expression" dxfId="279" priority="30">
      <formula>$M$13&gt;=100%</formula>
    </cfRule>
  </conditionalFormatting>
  <conditionalFormatting sqref="N13:O13">
    <cfRule type="containsText" dxfId="278" priority="19" operator="containsText" text="RARA VEZ">
      <formula>NOT(ISERROR(SEARCH("RARA VEZ",N13)))</formula>
    </cfRule>
    <cfRule type="containsText" dxfId="277" priority="20" operator="containsText" text="IMPROBABLE">
      <formula>NOT(ISERROR(SEARCH("IMPROBABLE",N13)))</formula>
    </cfRule>
    <cfRule type="containsText" dxfId="276" priority="21" operator="containsText" text="POSIBLE">
      <formula>NOT(ISERROR(SEARCH("POSIBLE",N13)))</formula>
    </cfRule>
    <cfRule type="containsText" dxfId="275" priority="22" operator="containsText" text="PROBABLE">
      <formula>NOT(ISERROR(SEARCH("PROBABLE",N13)))</formula>
    </cfRule>
    <cfRule type="containsText" dxfId="274" priority="23" operator="containsText" text="CASI SEGURO">
      <formula>NOT(ISERROR(SEARCH("CASI SEGURO",N13)))</formula>
    </cfRule>
  </conditionalFormatting>
  <conditionalFormatting sqref="AK13:AK16">
    <cfRule type="containsText" dxfId="273" priority="24" operator="containsText" text="CATASTRÓFICO">
      <formula>NOT(ISERROR(SEARCH("CATASTRÓFICO",AK13)))</formula>
    </cfRule>
    <cfRule type="containsText" dxfId="272" priority="25" operator="containsText" text="MAYOR">
      <formula>NOT(ISERROR(SEARCH("MAYOR",AK13)))</formula>
    </cfRule>
    <cfRule type="containsText" dxfId="271" priority="26" operator="containsText" text="MODERADO">
      <formula>NOT(ISERROR(SEARCH("MODERADO",AK13)))</formula>
    </cfRule>
  </conditionalFormatting>
  <conditionalFormatting sqref="AL13">
    <cfRule type="containsText" dxfId="270" priority="15" operator="containsText" text="EXTREMO">
      <formula>NOT(ISERROR(SEARCH("EXTREMO",AL13)))</formula>
    </cfRule>
    <cfRule type="containsText" dxfId="269" priority="16" operator="containsText" text="ALTO">
      <formula>NOT(ISERROR(SEARCH("ALTO",AL13)))</formula>
    </cfRule>
    <cfRule type="containsText" dxfId="268" priority="17" operator="containsText" text="MODERADO">
      <formula>NOT(ISERROR(SEARCH("MODERADO",AL13)))</formula>
    </cfRule>
    <cfRule type="containsText" dxfId="267" priority="18" operator="containsText" text="BAJO">
      <formula>NOT(ISERROR(SEARCH("BAJO",AL13)))</formula>
    </cfRule>
  </conditionalFormatting>
  <conditionalFormatting sqref="BG13:BG16">
    <cfRule type="containsText" dxfId="266" priority="9" operator="containsText" text="CASI SEGURO">
      <formula>NOT(ISERROR(SEARCH("CASI SEGURO",BG13)))</formula>
    </cfRule>
    <cfRule type="containsText" dxfId="265" priority="10" operator="containsText" text="PROBABLE">
      <formula>NOT(ISERROR(SEARCH("PROBABLE",BG13)))</formula>
    </cfRule>
    <cfRule type="containsText" dxfId="264" priority="11" operator="containsText" text="POSIBLE">
      <formula>NOT(ISERROR(SEARCH("POSIBLE",BG13)))</formula>
    </cfRule>
    <cfRule type="containsText" dxfId="263" priority="12" operator="containsText" text="IMPROBABLE">
      <formula>NOT(ISERROR(SEARCH("IMPROBABLE",BG13)))</formula>
    </cfRule>
    <cfRule type="containsText" dxfId="262" priority="13" operator="containsText" text="RARA VEZ">
      <formula>NOT(ISERROR(SEARCH("RARA VEZ",BG13)))</formula>
    </cfRule>
  </conditionalFormatting>
  <conditionalFormatting sqref="BH13:BI13 BH14:BH16">
    <cfRule type="containsText" dxfId="261" priority="6" operator="containsText" text="MODERADO">
      <formula>NOT(ISERROR(SEARCH("MODERADO",BH13)))</formula>
    </cfRule>
    <cfRule type="containsText" dxfId="260" priority="7" operator="containsText" text="MAYOR">
      <formula>NOT(ISERROR(SEARCH("MAYOR",BH13)))</formula>
    </cfRule>
    <cfRule type="containsText" dxfId="259" priority="8" operator="containsText" text="CATASTRÓFICO">
      <formula>NOT(ISERROR(SEARCH("CATASTRÓFICO",BH13)))</formula>
    </cfRule>
  </conditionalFormatting>
  <conditionalFormatting sqref="BI13:BI16">
    <cfRule type="containsText" dxfId="258" priority="1" operator="containsText" text="MODERADO">
      <formula>NOT(ISERROR(SEARCH("MODERADO",BI13)))</formula>
    </cfRule>
    <cfRule type="containsText" dxfId="257" priority="2" operator="containsText" text="ALTO">
      <formula>NOT(ISERROR(SEARCH("ALTO",BI13)))</formula>
    </cfRule>
    <cfRule type="containsText" dxfId="256" priority="3" operator="containsText" text="EXTREMO">
      <formula>NOT(ISERROR(SEARCH("EXTREMO",BI13)))</formula>
    </cfRule>
  </conditionalFormatting>
  <conditionalFormatting sqref="BK13:BN15">
    <cfRule type="expression" dxfId="255" priority="4">
      <formula>#REF!="DILIGENCIE EL PLAN DE ACCIÓN"</formula>
    </cfRule>
  </conditionalFormatting>
  <conditionalFormatting sqref="BO13">
    <cfRule type="expression" dxfId="254" priority="14">
      <formula>#REF!="DILIGENCIE EL PLAN DE ACCIÓN"</formula>
    </cfRule>
  </conditionalFormatting>
  <dataValidations count="3">
    <dataValidation type="list" allowBlank="1" showInputMessage="1" showErrorMessage="1" sqref="BI13:BI16" xr:uid="{00000000-0002-0000-0A00-000000000000}">
      <formula1>"EXTREMO,ALTO,MODERADO"</formula1>
    </dataValidation>
    <dataValidation type="list" allowBlank="1" showInputMessage="1" showErrorMessage="1" sqref="BJ13:BJ16" xr:uid="{00000000-0002-0000-0A00-000001000000}">
      <formula1>TRATAMIENTOC</formula1>
    </dataValidation>
    <dataValidation type="list" allowBlank="1" showInputMessage="1" showErrorMessage="1" sqref="E13:E16 G13:G16 I13:I16 K13:K16" xr:uid="{00000000-0002-0000-0A00-000002000000}">
      <formula1>Acción</formula1>
    </dataValidation>
  </dataValidations>
  <pageMargins left="0.7" right="0.7" top="0.75" bottom="0.75" header="0.3" footer="0.3"/>
  <pageSetup paperSize="9" scale="10"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tabColor rgb="FFFFC000"/>
  </sheetPr>
  <dimension ref="A1:BR68"/>
  <sheetViews>
    <sheetView view="pageBreakPreview" topLeftCell="BI10" zoomScale="70" zoomScaleNormal="40" zoomScaleSheetLayoutView="70" workbookViewId="0">
      <selection activeCell="BQ14" sqref="BQ14"/>
    </sheetView>
  </sheetViews>
  <sheetFormatPr baseColWidth="10" defaultColWidth="11.42578125" defaultRowHeight="12"/>
  <cols>
    <col min="1" max="1" width="11.42578125" style="10"/>
    <col min="2" max="2" width="13.42578125"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71093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7109375" style="14" hidden="1" customWidth="1"/>
    <col min="17" max="17" width="10" style="14" customWidth="1"/>
    <col min="18" max="18" width="15.42578125" style="14" customWidth="1"/>
    <col min="19" max="19" width="10" style="14" customWidth="1"/>
    <col min="20" max="20" width="15.7109375" style="14" customWidth="1"/>
    <col min="21" max="21" width="12.42578125" style="14" customWidth="1"/>
    <col min="22" max="22" width="10" style="14" customWidth="1"/>
    <col min="23" max="23" width="13" style="14" customWidth="1"/>
    <col min="24" max="24" width="15.7109375" style="14" customWidth="1"/>
    <col min="25" max="25" width="10" style="14" customWidth="1"/>
    <col min="26" max="26" width="13.28515625" style="14" customWidth="1"/>
    <col min="27" max="35" width="10" style="14" customWidth="1"/>
    <col min="36" max="36" width="2" style="14" hidden="1" customWidth="1"/>
    <col min="37" max="37" width="14.7109375" style="10" customWidth="1"/>
    <col min="38" max="38" width="13.28515625" style="10" customWidth="1"/>
    <col min="39" max="39" width="58.42578125" style="10" customWidth="1"/>
    <col min="40" max="40" width="22.7109375" style="10" customWidth="1"/>
    <col min="41" max="41" width="20.7109375" style="10" customWidth="1"/>
    <col min="42" max="42" width="3.7109375" style="10" hidden="1" customWidth="1"/>
    <col min="43" max="43" width="20.7109375" style="10" customWidth="1"/>
    <col min="44" max="44" width="4" style="10" hidden="1" customWidth="1"/>
    <col min="45" max="45" width="12.28515625" style="10" bestFit="1" customWidth="1"/>
    <col min="46" max="46" width="4.28515625" style="10" hidden="1" customWidth="1"/>
    <col min="47" max="47" width="20.7109375" style="10" customWidth="1"/>
    <col min="48" max="48" width="4.28515625" style="10" hidden="1" customWidth="1"/>
    <col min="49" max="49" width="20.7109375" style="10" customWidth="1"/>
    <col min="50" max="50" width="4.7109375" style="10" hidden="1" customWidth="1"/>
    <col min="51" max="51" width="20.7109375" style="10" customWidth="1"/>
    <col min="52" max="52" width="4.71093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7.28515625" style="10" customWidth="1"/>
    <col min="69" max="69" width="67.710937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84">
      <c r="A13" s="422" t="s">
        <v>98</v>
      </c>
      <c r="B13" s="422" t="s">
        <v>629</v>
      </c>
      <c r="C13" s="425" t="s">
        <v>6</v>
      </c>
      <c r="D13" s="439" t="s">
        <v>630</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06" t="s">
        <v>179</v>
      </c>
      <c r="R13" s="406" t="s">
        <v>179</v>
      </c>
      <c r="S13" s="406" t="s">
        <v>179</v>
      </c>
      <c r="T13" s="406" t="s">
        <v>179</v>
      </c>
      <c r="U13" s="406" t="s">
        <v>179</v>
      </c>
      <c r="V13" s="406" t="s">
        <v>179</v>
      </c>
      <c r="W13" s="406" t="s">
        <v>179</v>
      </c>
      <c r="X13" s="406" t="s">
        <v>179</v>
      </c>
      <c r="Y13" s="406" t="s">
        <v>179</v>
      </c>
      <c r="Z13" s="406" t="s">
        <v>179</v>
      </c>
      <c r="AA13" s="406" t="s">
        <v>179</v>
      </c>
      <c r="AB13" s="406" t="s">
        <v>179</v>
      </c>
      <c r="AC13" s="406" t="s">
        <v>179</v>
      </c>
      <c r="AD13" s="406" t="s">
        <v>179</v>
      </c>
      <c r="AE13" s="406" t="s">
        <v>189</v>
      </c>
      <c r="AF13" s="406" t="s">
        <v>189</v>
      </c>
      <c r="AG13" s="406" t="s">
        <v>179</v>
      </c>
      <c r="AH13" s="406" t="s">
        <v>179</v>
      </c>
      <c r="AI13" s="406" t="s">
        <v>189</v>
      </c>
      <c r="AJ13" s="398">
        <f>COUNTIF(Q13:AI15,"SI")</f>
        <v>16</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19" t="s">
        <v>631</v>
      </c>
      <c r="AN13" s="299" t="s">
        <v>632</v>
      </c>
      <c r="AO13" s="191" t="s">
        <v>172</v>
      </c>
      <c r="AP13" s="191">
        <f>IF(AO13="Asignado",15,0)</f>
        <v>15</v>
      </c>
      <c r="AQ13" s="191" t="s">
        <v>173</v>
      </c>
      <c r="AR13" s="191">
        <f>IF(AQ13="Adecuado",15,0)</f>
        <v>15</v>
      </c>
      <c r="AS13" s="191" t="s">
        <v>174</v>
      </c>
      <c r="AT13" s="191">
        <f>IF(AS13="Oportuna",15,0)</f>
        <v>15</v>
      </c>
      <c r="AU13" s="191" t="s">
        <v>175</v>
      </c>
      <c r="AV13" s="191">
        <f>IF(AU13="Prevenir",15,IF(AU13="Detectar",10,0))</f>
        <v>15</v>
      </c>
      <c r="AW13" s="191" t="s">
        <v>176</v>
      </c>
      <c r="AX13" s="191">
        <f>IF(AW13="Confiable",15,0)</f>
        <v>15</v>
      </c>
      <c r="AY13" s="191" t="s">
        <v>177</v>
      </c>
      <c r="AZ13" s="191">
        <f>IF(AY13="Se investigan y resuelven oportunamente",15,0)</f>
        <v>15</v>
      </c>
      <c r="BA13" s="191" t="s">
        <v>178</v>
      </c>
      <c r="BB13" s="165">
        <f>IF(BA13="Completa",10,IF(BA13="Incompleta",5,0))</f>
        <v>10</v>
      </c>
      <c r="BC13" s="165">
        <f>BB13+AZ13+AX13+AV13+AT13+AR13+AP13</f>
        <v>100</v>
      </c>
      <c r="BD13" s="173" t="str">
        <f>IF(BC13&gt;95,"FUERTE",IF(AND(BC13&lt;95.01,BC13&gt;85.02),"MODERADO",IF(AND(BC13&lt;85.01,BC13&gt;1),"DEBIL","ESTABLECER CONTROL")))</f>
        <v>FUERTE</v>
      </c>
      <c r="BE13" s="475">
        <f>AVERAGE(BC13:BC15)</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178" t="s">
        <v>633</v>
      </c>
      <c r="BL13" s="221" t="s">
        <v>634</v>
      </c>
      <c r="BM13" s="210">
        <v>45809</v>
      </c>
      <c r="BN13" s="210">
        <v>46006</v>
      </c>
      <c r="BO13" s="461" t="s">
        <v>635</v>
      </c>
      <c r="BP13" s="343" t="s">
        <v>806</v>
      </c>
      <c r="BQ13" s="344" t="s">
        <v>834</v>
      </c>
      <c r="BR13" s="344" t="s">
        <v>78</v>
      </c>
    </row>
    <row r="14" spans="1:70" ht="120">
      <c r="A14" s="423"/>
      <c r="B14" s="423"/>
      <c r="C14" s="426"/>
      <c r="D14" s="440"/>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407"/>
      <c r="AJ14" s="398"/>
      <c r="AK14" s="403"/>
      <c r="AL14" s="400"/>
      <c r="AM14" s="186" t="s">
        <v>636</v>
      </c>
      <c r="AN14" s="300" t="s">
        <v>637</v>
      </c>
      <c r="AO14" s="12" t="s">
        <v>172</v>
      </c>
      <c r="AP14" s="12">
        <f t="shared" ref="AP14:AP18" si="1">IF(AO14="Asignado",15,0)</f>
        <v>15</v>
      </c>
      <c r="AQ14" s="12" t="s">
        <v>173</v>
      </c>
      <c r="AR14" s="12">
        <f>IF(AQ14="Adecuado",15,0)</f>
        <v>15</v>
      </c>
      <c r="AS14" s="12" t="s">
        <v>174</v>
      </c>
      <c r="AT14" s="12">
        <f>IF(AS14="Oportuna",15,0)</f>
        <v>15</v>
      </c>
      <c r="AU14" s="12" t="s">
        <v>175</v>
      </c>
      <c r="AV14" s="12">
        <f>IF(AU14="Prevenir",15,IF(AU14="Detectar",10,0))</f>
        <v>15</v>
      </c>
      <c r="AW14" s="12" t="s">
        <v>176</v>
      </c>
      <c r="AX14" s="12">
        <f>IF(AW14="Confiable",15,0)</f>
        <v>15</v>
      </c>
      <c r="AY14" s="12" t="s">
        <v>177</v>
      </c>
      <c r="AZ14" s="12">
        <f>IF(AY14="Se investigan y resuelven oportunamente",15,0)</f>
        <v>15</v>
      </c>
      <c r="BA14" s="12" t="s">
        <v>178</v>
      </c>
      <c r="BB14" s="133">
        <f t="shared" ref="BB14:BB18" si="2">IF(BA14="Completa",10,IF(BA14="Incompleta",5,0))</f>
        <v>10</v>
      </c>
      <c r="BC14" s="133">
        <f t="shared" ref="BC14:BC18" si="3">BB14+AZ14+AX14+AV14+AT14+AR14+AP14</f>
        <v>100</v>
      </c>
      <c r="BD14" s="174" t="str">
        <f>IF(BC14&gt;95,"FUERTE",IF(AND(BC14&lt;95.01,BC14&gt;85.02),"MODERADO",IF(AND(BC14&lt;85.01,BC14&gt;1),"DEBIL","ESTABLECER CONTROL")))</f>
        <v>FUERTE</v>
      </c>
      <c r="BE14" s="475"/>
      <c r="BF14" s="449"/>
      <c r="BG14" s="449"/>
      <c r="BH14" s="449"/>
      <c r="BI14" s="452"/>
      <c r="BJ14" s="398"/>
      <c r="BK14" s="221" t="s">
        <v>638</v>
      </c>
      <c r="BL14" s="221" t="s">
        <v>634</v>
      </c>
      <c r="BM14" s="210">
        <v>45809</v>
      </c>
      <c r="BN14" s="210">
        <v>46006</v>
      </c>
      <c r="BO14" s="462"/>
      <c r="BP14" s="343" t="s">
        <v>806</v>
      </c>
      <c r="BQ14" s="344" t="s">
        <v>839</v>
      </c>
      <c r="BR14" s="344" t="s">
        <v>78</v>
      </c>
    </row>
    <row r="15" spans="1:70" ht="84.75" thickBot="1">
      <c r="A15" s="423"/>
      <c r="B15" s="423"/>
      <c r="C15" s="427"/>
      <c r="D15" s="441"/>
      <c r="E15" s="438"/>
      <c r="F15" s="482"/>
      <c r="G15" s="438"/>
      <c r="H15" s="482"/>
      <c r="I15" s="438"/>
      <c r="J15" s="485"/>
      <c r="K15" s="438"/>
      <c r="L15" s="488"/>
      <c r="M15" s="488"/>
      <c r="N15" s="408"/>
      <c r="O15" s="410"/>
      <c r="P15" s="408"/>
      <c r="Q15" s="465"/>
      <c r="R15" s="465"/>
      <c r="S15" s="465"/>
      <c r="T15" s="465"/>
      <c r="U15" s="465"/>
      <c r="V15" s="465"/>
      <c r="W15" s="465"/>
      <c r="X15" s="465"/>
      <c r="Y15" s="465"/>
      <c r="Z15" s="465"/>
      <c r="AA15" s="465"/>
      <c r="AB15" s="465"/>
      <c r="AC15" s="465"/>
      <c r="AD15" s="465"/>
      <c r="AE15" s="465"/>
      <c r="AF15" s="465"/>
      <c r="AG15" s="465"/>
      <c r="AH15" s="465"/>
      <c r="AI15" s="465"/>
      <c r="AJ15" s="399"/>
      <c r="AK15" s="404"/>
      <c r="AL15" s="401"/>
      <c r="AM15" s="206" t="s">
        <v>639</v>
      </c>
      <c r="AN15" s="301" t="s">
        <v>640</v>
      </c>
      <c r="AO15" s="12" t="s">
        <v>172</v>
      </c>
      <c r="AP15" s="12">
        <f t="shared" si="1"/>
        <v>15</v>
      </c>
      <c r="AQ15" s="12" t="s">
        <v>173</v>
      </c>
      <c r="AR15" s="12">
        <f>IF(AQ15="Adecuado",15,0)</f>
        <v>15</v>
      </c>
      <c r="AS15" s="12" t="s">
        <v>174</v>
      </c>
      <c r="AT15" s="12">
        <f>IF(AS15="Oportuna",15,0)</f>
        <v>15</v>
      </c>
      <c r="AU15" s="12" t="s">
        <v>175</v>
      </c>
      <c r="AV15" s="12">
        <f>IF(AU15="Prevenir",15,IF(AU15="Detectar",10,0))</f>
        <v>15</v>
      </c>
      <c r="AW15" s="12" t="s">
        <v>176</v>
      </c>
      <c r="AX15" s="190">
        <f>IF(AW15="Confiable",15,0)</f>
        <v>15</v>
      </c>
      <c r="AY15" s="190" t="s">
        <v>177</v>
      </c>
      <c r="AZ15" s="190">
        <f>IF(AY15="Se investigan y resuelven oportunamente",15,0)</f>
        <v>15</v>
      </c>
      <c r="BA15" s="190" t="s">
        <v>178</v>
      </c>
      <c r="BB15" s="166">
        <f t="shared" si="2"/>
        <v>10</v>
      </c>
      <c r="BC15" s="166">
        <f t="shared" si="3"/>
        <v>100</v>
      </c>
      <c r="BD15" s="175" t="str">
        <f t="shared" ref="BD15:BD18" si="4">IF(BC15&gt;95,"FUERTE",IF(AND(BC15&lt;95.01,BC15&gt;85.02),"MODERADO",IF(AND(BC15&lt;85.01,BC15&gt;1),"DEBIL","ESTABLECER CONTROL")))</f>
        <v>FUERTE</v>
      </c>
      <c r="BE15" s="476"/>
      <c r="BF15" s="450"/>
      <c r="BG15" s="450"/>
      <c r="BH15" s="450"/>
      <c r="BI15" s="453"/>
      <c r="BJ15" s="399"/>
      <c r="BK15" s="203" t="s">
        <v>641</v>
      </c>
      <c r="BL15" s="228" t="s">
        <v>642</v>
      </c>
      <c r="BM15" s="229">
        <v>45809</v>
      </c>
      <c r="BN15" s="229">
        <v>46006</v>
      </c>
      <c r="BO15" s="463"/>
      <c r="BP15" s="343" t="s">
        <v>806</v>
      </c>
      <c r="BQ15" s="344" t="s">
        <v>835</v>
      </c>
      <c r="BR15" s="344" t="s">
        <v>78</v>
      </c>
    </row>
    <row r="16" spans="1:70" ht="84" customHeight="1">
      <c r="A16" s="423"/>
      <c r="B16" s="423"/>
      <c r="C16" s="425" t="s">
        <v>541</v>
      </c>
      <c r="D16" s="525" t="s">
        <v>643</v>
      </c>
      <c r="E16" s="436" t="s">
        <v>179</v>
      </c>
      <c r="F16" s="480"/>
      <c r="G16" s="436" t="s">
        <v>179</v>
      </c>
      <c r="H16" s="480"/>
      <c r="I16" s="436" t="s">
        <v>179</v>
      </c>
      <c r="J16" s="480"/>
      <c r="K16" s="436" t="s">
        <v>179</v>
      </c>
      <c r="L16" s="486">
        <f t="shared" ref="L16" si="5">IF(K16="SI",25%,0%)</f>
        <v>0.25</v>
      </c>
      <c r="M16" s="486">
        <f t="shared" ref="M16" si="6">F16+H16+J16+L16</f>
        <v>0.25</v>
      </c>
      <c r="N16" s="406" t="s">
        <v>478</v>
      </c>
      <c r="O16" s="409" t="str">
        <f>+IF(N16="NO SE HA PRESENTADO EN LOS UlTIMOS 5 AÑOS","RARA VEZ",IF(N16="AL MENOS 1 VEZ EN LOS ULTIMOS 5 AÑOS","IMPROBABLE",IF(N16="AL MENOS 1 VEZ EN LOS ULTIMOS 2 AÑOS","POSIBLE",IF(N16="AL MENOS 1 VEZ EN EL ULTIMO AÑO","PROBABLE",IF(N16="MAS DE 1 VEZ AL AÑO","CASI SEGURO","ERROR")))))</f>
        <v>RARA VEZ</v>
      </c>
      <c r="P16" s="406" t="str">
        <f t="shared" ref="P16" si="7">+IF(O16="RARA VEZ","20%",IF(O16="IMPROBABLE","40%",IF(O16="POSIBLE","60%",IF(O16="PROBABLE","80%",IF(O16="CASI SEGURO","100%","ERROR")))))</f>
        <v>20%</v>
      </c>
      <c r="Q16" s="406" t="s">
        <v>179</v>
      </c>
      <c r="R16" s="406" t="s">
        <v>179</v>
      </c>
      <c r="S16" s="406" t="s">
        <v>179</v>
      </c>
      <c r="T16" s="406" t="s">
        <v>179</v>
      </c>
      <c r="U16" s="406" t="s">
        <v>179</v>
      </c>
      <c r="V16" s="406" t="s">
        <v>179</v>
      </c>
      <c r="W16" s="406" t="s">
        <v>179</v>
      </c>
      <c r="X16" s="406" t="s">
        <v>179</v>
      </c>
      <c r="Y16" s="406" t="s">
        <v>179</v>
      </c>
      <c r="Z16" s="406" t="s">
        <v>179</v>
      </c>
      <c r="AA16" s="406" t="s">
        <v>179</v>
      </c>
      <c r="AB16" s="406" t="s">
        <v>179</v>
      </c>
      <c r="AC16" s="406" t="s">
        <v>179</v>
      </c>
      <c r="AD16" s="406" t="s">
        <v>179</v>
      </c>
      <c r="AE16" s="406" t="s">
        <v>179</v>
      </c>
      <c r="AF16" s="406" t="s">
        <v>189</v>
      </c>
      <c r="AG16" s="406" t="s">
        <v>179</v>
      </c>
      <c r="AH16" s="406" t="s">
        <v>179</v>
      </c>
      <c r="AI16" s="406" t="s">
        <v>189</v>
      </c>
      <c r="AJ16" s="397">
        <f t="shared" ref="AJ16" si="8">COUNTIF(Q16:AI18,"SI")</f>
        <v>17</v>
      </c>
      <c r="AK16" s="518" t="str">
        <f t="shared" ref="AK16" si="9">+IF(AND(AJ16&gt;0,AJ16&lt;6),"MODERADO",IF(AJ16&gt;=12,"CATASTRÓFICO",IF(AND(AJ16&gt;5,AJ16&lt;12),"MAYOR","")))</f>
        <v>CATASTRÓFICO</v>
      </c>
      <c r="AL16" s="519"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6" t="s">
        <v>644</v>
      </c>
      <c r="AN16" s="302" t="s">
        <v>645</v>
      </c>
      <c r="AO16" s="191" t="s">
        <v>172</v>
      </c>
      <c r="AP16" s="66">
        <f t="shared" si="1"/>
        <v>15</v>
      </c>
      <c r="AQ16" s="66" t="s">
        <v>173</v>
      </c>
      <c r="AR16" s="66">
        <f t="shared" ref="AR16:AR18" si="10">IF(AQ16="adecuado",15,0)</f>
        <v>15</v>
      </c>
      <c r="AS16" s="66" t="s">
        <v>174</v>
      </c>
      <c r="AT16" s="66">
        <f>IF(AS16="Oportuna",15,0)</f>
        <v>15</v>
      </c>
      <c r="AU16" s="66" t="s">
        <v>175</v>
      </c>
      <c r="AV16" s="66">
        <f>IF(AU16="Prevenir",15,IF(AU16="Detectar",10,0))</f>
        <v>15</v>
      </c>
      <c r="AW16" s="66" t="s">
        <v>176</v>
      </c>
      <c r="AX16" s="66">
        <f t="shared" ref="AX16:AX18" si="11">IF(AW16="Confiable",15,0)</f>
        <v>15</v>
      </c>
      <c r="AY16" s="66" t="s">
        <v>177</v>
      </c>
      <c r="AZ16" s="66">
        <f t="shared" ref="AZ16:AZ18" si="12">IF(AY16="Se investigan y resuelven oportunamente",15,0)</f>
        <v>15</v>
      </c>
      <c r="BA16" s="66" t="s">
        <v>178</v>
      </c>
      <c r="BB16" s="66">
        <f t="shared" si="2"/>
        <v>10</v>
      </c>
      <c r="BC16" s="66">
        <f t="shared" si="3"/>
        <v>100</v>
      </c>
      <c r="BD16" s="248" t="str">
        <f t="shared" si="4"/>
        <v>FUERTE</v>
      </c>
      <c r="BE16" s="510">
        <f>AVERAGE(BC16:BC18)</f>
        <v>100</v>
      </c>
      <c r="BF16" s="474" t="str">
        <f t="shared" ref="BF16" si="13">IF(BE16&gt;95,"FUERTE",IF(AND(BE16&lt;95.01,BE16&gt;85.02),"MODERADO",IF(AND(BE16&lt;85.01,BE16&gt;1),"DEBIL","0")))</f>
        <v>FUERTE</v>
      </c>
      <c r="BG16" s="474" t="str">
        <f t="shared" ref="BG16" si="14">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51" t="str">
        <f t="shared" ref="BH16" si="15">AK16</f>
        <v>CATASTRÓFICO</v>
      </c>
      <c r="BI16" s="451" t="s">
        <v>545</v>
      </c>
      <c r="BJ16" s="448" t="s">
        <v>280</v>
      </c>
      <c r="BK16" s="219" t="s">
        <v>646</v>
      </c>
      <c r="BL16" s="201" t="s">
        <v>642</v>
      </c>
      <c r="BM16" s="220">
        <v>45809</v>
      </c>
      <c r="BN16" s="220">
        <v>46006</v>
      </c>
      <c r="BO16" s="461" t="s">
        <v>647</v>
      </c>
      <c r="BP16" s="191" t="s">
        <v>806</v>
      </c>
      <c r="BQ16" s="357" t="s">
        <v>836</v>
      </c>
      <c r="BR16" s="358" t="s">
        <v>78</v>
      </c>
    </row>
    <row r="17" spans="1:70" ht="56.25">
      <c r="A17" s="423"/>
      <c r="B17" s="423"/>
      <c r="C17" s="426"/>
      <c r="D17" s="526"/>
      <c r="E17" s="437"/>
      <c r="F17" s="481"/>
      <c r="G17" s="437"/>
      <c r="H17" s="481"/>
      <c r="I17" s="437"/>
      <c r="J17" s="481"/>
      <c r="K17" s="437"/>
      <c r="L17" s="487"/>
      <c r="M17" s="487"/>
      <c r="N17" s="407"/>
      <c r="O17" s="384"/>
      <c r="P17" s="407"/>
      <c r="Q17" s="407"/>
      <c r="R17" s="407"/>
      <c r="S17" s="407"/>
      <c r="T17" s="407"/>
      <c r="U17" s="407"/>
      <c r="V17" s="407"/>
      <c r="W17" s="407"/>
      <c r="X17" s="407"/>
      <c r="Y17" s="407"/>
      <c r="Z17" s="407"/>
      <c r="AA17" s="407"/>
      <c r="AB17" s="407"/>
      <c r="AC17" s="407"/>
      <c r="AD17" s="407"/>
      <c r="AE17" s="407"/>
      <c r="AF17" s="407"/>
      <c r="AG17" s="407"/>
      <c r="AH17" s="407"/>
      <c r="AI17" s="407"/>
      <c r="AJ17" s="398"/>
      <c r="AK17" s="403"/>
      <c r="AL17" s="400"/>
      <c r="AM17" s="215" t="s">
        <v>648</v>
      </c>
      <c r="AN17" s="300" t="s">
        <v>645</v>
      </c>
      <c r="AO17" s="12" t="s">
        <v>172</v>
      </c>
      <c r="AP17" s="16">
        <f t="shared" si="1"/>
        <v>15</v>
      </c>
      <c r="AQ17" s="16" t="s">
        <v>173</v>
      </c>
      <c r="AR17" s="16">
        <f t="shared" si="10"/>
        <v>15</v>
      </c>
      <c r="AS17" s="16" t="s">
        <v>174</v>
      </c>
      <c r="AT17" s="16">
        <f t="shared" ref="AT17:AT18" si="16">IF(AS17="Oportuna",15,0)</f>
        <v>15</v>
      </c>
      <c r="AU17" s="16" t="s">
        <v>175</v>
      </c>
      <c r="AV17" s="16">
        <f t="shared" ref="AV17:AV18" si="17">IF(AU17="Prevenir",15,IF(AU17="Detectar",10,0))</f>
        <v>15</v>
      </c>
      <c r="AW17" s="16" t="s">
        <v>176</v>
      </c>
      <c r="AX17" s="16">
        <f t="shared" si="11"/>
        <v>15</v>
      </c>
      <c r="AY17" s="16" t="s">
        <v>177</v>
      </c>
      <c r="AZ17" s="16">
        <f t="shared" si="12"/>
        <v>15</v>
      </c>
      <c r="BA17" s="16" t="s">
        <v>178</v>
      </c>
      <c r="BB17" s="16">
        <f t="shared" si="2"/>
        <v>10</v>
      </c>
      <c r="BC17" s="16">
        <f t="shared" si="3"/>
        <v>100</v>
      </c>
      <c r="BD17" s="250" t="str">
        <f t="shared" si="4"/>
        <v>FUERTE</v>
      </c>
      <c r="BE17" s="475"/>
      <c r="BF17" s="449"/>
      <c r="BG17" s="449"/>
      <c r="BH17" s="449"/>
      <c r="BI17" s="452"/>
      <c r="BJ17" s="398"/>
      <c r="BK17" s="573" t="s">
        <v>804</v>
      </c>
      <c r="BL17" s="464" t="s">
        <v>642</v>
      </c>
      <c r="BM17" s="459">
        <v>45809</v>
      </c>
      <c r="BN17" s="459">
        <v>46006</v>
      </c>
      <c r="BO17" s="462"/>
      <c r="BP17" s="465" t="s">
        <v>833</v>
      </c>
      <c r="BQ17" s="444" t="s">
        <v>795</v>
      </c>
      <c r="BR17" s="490" t="s">
        <v>78</v>
      </c>
    </row>
    <row r="18" spans="1:70" ht="57" thickBot="1">
      <c r="A18" s="424"/>
      <c r="B18" s="424"/>
      <c r="C18" s="427"/>
      <c r="D18" s="527"/>
      <c r="E18" s="438"/>
      <c r="F18" s="482"/>
      <c r="G18" s="438"/>
      <c r="H18" s="482"/>
      <c r="I18" s="438"/>
      <c r="J18" s="482"/>
      <c r="K18" s="438"/>
      <c r="L18" s="488"/>
      <c r="M18" s="488"/>
      <c r="N18" s="408"/>
      <c r="O18" s="410"/>
      <c r="P18" s="408"/>
      <c r="Q18" s="408"/>
      <c r="R18" s="408"/>
      <c r="S18" s="408"/>
      <c r="T18" s="408"/>
      <c r="U18" s="408"/>
      <c r="V18" s="408"/>
      <c r="W18" s="408"/>
      <c r="X18" s="408"/>
      <c r="Y18" s="408"/>
      <c r="Z18" s="408"/>
      <c r="AA18" s="408"/>
      <c r="AB18" s="408"/>
      <c r="AC18" s="408"/>
      <c r="AD18" s="408"/>
      <c r="AE18" s="408"/>
      <c r="AF18" s="408"/>
      <c r="AG18" s="408"/>
      <c r="AH18" s="408"/>
      <c r="AI18" s="408"/>
      <c r="AJ18" s="399"/>
      <c r="AK18" s="404"/>
      <c r="AL18" s="401"/>
      <c r="AM18" s="251" t="s">
        <v>649</v>
      </c>
      <c r="AN18" s="303" t="s">
        <v>645</v>
      </c>
      <c r="AO18" s="189" t="s">
        <v>172</v>
      </c>
      <c r="AP18" s="65">
        <f t="shared" si="1"/>
        <v>15</v>
      </c>
      <c r="AQ18" s="65" t="s">
        <v>173</v>
      </c>
      <c r="AR18" s="65">
        <f t="shared" si="10"/>
        <v>15</v>
      </c>
      <c r="AS18" s="65" t="s">
        <v>174</v>
      </c>
      <c r="AT18" s="65">
        <f t="shared" si="16"/>
        <v>15</v>
      </c>
      <c r="AU18" s="65" t="s">
        <v>175</v>
      </c>
      <c r="AV18" s="65">
        <f t="shared" si="17"/>
        <v>15</v>
      </c>
      <c r="AW18" s="65" t="s">
        <v>176</v>
      </c>
      <c r="AX18" s="65">
        <f t="shared" si="11"/>
        <v>15</v>
      </c>
      <c r="AY18" s="65" t="s">
        <v>177</v>
      </c>
      <c r="AZ18" s="65">
        <f t="shared" si="12"/>
        <v>15</v>
      </c>
      <c r="BA18" s="65" t="s">
        <v>178</v>
      </c>
      <c r="BB18" s="65">
        <f t="shared" si="2"/>
        <v>10</v>
      </c>
      <c r="BC18" s="65">
        <f t="shared" si="3"/>
        <v>100</v>
      </c>
      <c r="BD18" s="227" t="str">
        <f t="shared" si="4"/>
        <v>FUERTE</v>
      </c>
      <c r="BE18" s="476"/>
      <c r="BF18" s="450"/>
      <c r="BG18" s="450"/>
      <c r="BH18" s="450"/>
      <c r="BI18" s="453"/>
      <c r="BJ18" s="399"/>
      <c r="BK18" s="522"/>
      <c r="BL18" s="463"/>
      <c r="BM18" s="460"/>
      <c r="BN18" s="460"/>
      <c r="BO18" s="463"/>
      <c r="BP18" s="399"/>
      <c r="BQ18" s="445"/>
      <c r="BR18" s="491"/>
    </row>
    <row r="19" spans="1:70">
      <c r="O19" s="48"/>
    </row>
    <row r="20" spans="1:70">
      <c r="O20" s="48"/>
    </row>
    <row r="21" spans="1:70">
      <c r="O21" s="48"/>
    </row>
    <row r="22" spans="1:70">
      <c r="O22" s="48"/>
    </row>
    <row r="23" spans="1:70">
      <c r="O23" s="48"/>
    </row>
    <row r="24" spans="1:70">
      <c r="O24" s="48"/>
    </row>
    <row r="25" spans="1:70">
      <c r="O25" s="48"/>
    </row>
    <row r="26" spans="1:70">
      <c r="O26" s="48"/>
    </row>
    <row r="27" spans="1:70">
      <c r="O27" s="48"/>
    </row>
    <row r="28" spans="1:70">
      <c r="O28" s="48"/>
    </row>
    <row r="29" spans="1:70">
      <c r="O29" s="48"/>
    </row>
    <row r="30" spans="1:70">
      <c r="O30" s="48"/>
    </row>
    <row r="31" spans="1:70">
      <c r="O31" s="48"/>
    </row>
    <row r="32" spans="1:70">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row r="66" spans="15:15">
      <c r="O66" s="48"/>
    </row>
    <row r="67" spans="15:15">
      <c r="O67" s="48"/>
    </row>
    <row r="68" spans="15:15">
      <c r="O68" s="48"/>
    </row>
  </sheetData>
  <sheetProtection formatCells="0" formatRows="0"/>
  <dataConsolidate/>
  <mergeCells count="130">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 ref="BR11:BR12"/>
    <mergeCell ref="A13:A18"/>
    <mergeCell ref="B13:B18"/>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H13:H15"/>
    <mergeCell ref="I13:I15"/>
    <mergeCell ref="J13:J15"/>
    <mergeCell ref="K13:K15"/>
    <mergeCell ref="L13:L15"/>
    <mergeCell ref="BO11:BO12"/>
    <mergeCell ref="BP11:BP12"/>
    <mergeCell ref="BQ11:BQ12"/>
    <mergeCell ref="C16:C18"/>
    <mergeCell ref="D16:D18"/>
    <mergeCell ref="E16:E18"/>
    <mergeCell ref="F16:F18"/>
    <mergeCell ref="G16:G18"/>
    <mergeCell ref="H16:H18"/>
    <mergeCell ref="I16:I18"/>
    <mergeCell ref="AK13:AK15"/>
    <mergeCell ref="AL13:AL15"/>
    <mergeCell ref="AE13:AE15"/>
    <mergeCell ref="AF13:AF15"/>
    <mergeCell ref="AG13:AG15"/>
    <mergeCell ref="AH13:AH15"/>
    <mergeCell ref="AI13:AI15"/>
    <mergeCell ref="AJ13:AJ15"/>
    <mergeCell ref="Y13:Y15"/>
    <mergeCell ref="S13:S15"/>
    <mergeCell ref="T13:T15"/>
    <mergeCell ref="U13:U15"/>
    <mergeCell ref="J16:J18"/>
    <mergeCell ref="K16:K18"/>
    <mergeCell ref="L16:L18"/>
    <mergeCell ref="M16:M18"/>
    <mergeCell ref="N16:N18"/>
    <mergeCell ref="O16:O18"/>
    <mergeCell ref="M13:M15"/>
    <mergeCell ref="N13:N15"/>
    <mergeCell ref="O13:O15"/>
    <mergeCell ref="P13:P15"/>
    <mergeCell ref="Q13:Q15"/>
    <mergeCell ref="R13:R15"/>
    <mergeCell ref="BI13:BI15"/>
    <mergeCell ref="BJ13:BJ15"/>
    <mergeCell ref="BO13:BO15"/>
    <mergeCell ref="BE13:BE15"/>
    <mergeCell ref="BF13:BF15"/>
    <mergeCell ref="BG13:BG15"/>
    <mergeCell ref="BH13:BH15"/>
    <mergeCell ref="V13:V15"/>
    <mergeCell ref="W13:W15"/>
    <mergeCell ref="X13:X15"/>
    <mergeCell ref="Z13:Z15"/>
    <mergeCell ref="AA13:AA15"/>
    <mergeCell ref="AB13:AB15"/>
    <mergeCell ref="AC13:AC15"/>
    <mergeCell ref="AD13:AD15"/>
    <mergeCell ref="Z16:Z18"/>
    <mergeCell ref="AA16:AA18"/>
    <mergeCell ref="P16:P18"/>
    <mergeCell ref="Q16:Q18"/>
    <mergeCell ref="R16:R18"/>
    <mergeCell ref="S16:S18"/>
    <mergeCell ref="T16:T18"/>
    <mergeCell ref="U16:U18"/>
    <mergeCell ref="AH16:AH18"/>
    <mergeCell ref="V16:V18"/>
    <mergeCell ref="W16:W18"/>
    <mergeCell ref="X16:X18"/>
    <mergeCell ref="Y16:Y18"/>
    <mergeCell ref="AI16:AI18"/>
    <mergeCell ref="AJ16:AJ18"/>
    <mergeCell ref="AK16:AK18"/>
    <mergeCell ref="AL16:AL18"/>
    <mergeCell ref="BE16:BE18"/>
    <mergeCell ref="AB16:AB18"/>
    <mergeCell ref="AC16:AC18"/>
    <mergeCell ref="AD16:AD18"/>
    <mergeCell ref="AE16:AE18"/>
    <mergeCell ref="AF16:AF18"/>
    <mergeCell ref="AG16:AG18"/>
    <mergeCell ref="BP17:BP18"/>
    <mergeCell ref="BQ17:BQ18"/>
    <mergeCell ref="BR17:BR18"/>
    <mergeCell ref="BF16:BF18"/>
    <mergeCell ref="BG16:BG18"/>
    <mergeCell ref="BH16:BH18"/>
    <mergeCell ref="BI16:BI18"/>
    <mergeCell ref="BJ16:BJ18"/>
    <mergeCell ref="BO16:BO18"/>
    <mergeCell ref="BK17:BK18"/>
    <mergeCell ref="BL17:BL18"/>
    <mergeCell ref="BM17:BM18"/>
    <mergeCell ref="BN17:BN18"/>
  </mergeCells>
  <conditionalFormatting sqref="D13:D15">
    <cfRule type="expression" dxfId="253" priority="13">
      <formula>$M$16&gt;=100%</formula>
    </cfRule>
    <cfRule type="expression" dxfId="252" priority="14">
      <formula>$M$16&lt;100%</formula>
    </cfRule>
    <cfRule type="expression" dxfId="251" priority="15">
      <formula>$M$13&lt;100%</formula>
    </cfRule>
    <cfRule type="expression" dxfId="250" priority="16">
      <formula>$M$13&gt;=100%</formula>
    </cfRule>
  </conditionalFormatting>
  <conditionalFormatting sqref="D16:D18">
    <cfRule type="expression" dxfId="249" priority="11">
      <formula>$M$13&lt;100%</formula>
    </cfRule>
    <cfRule type="expression" dxfId="248" priority="12">
      <formula>$M$13&gt;=100%</formula>
    </cfRule>
  </conditionalFormatting>
  <conditionalFormatting sqref="N13:O13 N16:O16">
    <cfRule type="containsText" dxfId="247" priority="31" operator="containsText" text="RARA VEZ">
      <formula>NOT(ISERROR(SEARCH("RARA VEZ",N13)))</formula>
    </cfRule>
    <cfRule type="containsText" dxfId="246" priority="32" operator="containsText" text="IMPROBABLE">
      <formula>NOT(ISERROR(SEARCH("IMPROBABLE",N13)))</formula>
    </cfRule>
    <cfRule type="containsText" dxfId="245" priority="33" operator="containsText" text="POSIBLE">
      <formula>NOT(ISERROR(SEARCH("POSIBLE",N13)))</formula>
    </cfRule>
    <cfRule type="containsText" dxfId="244" priority="34" operator="containsText" text="PROBABLE">
      <formula>NOT(ISERROR(SEARCH("PROBABLE",N13)))</formula>
    </cfRule>
    <cfRule type="containsText" dxfId="243" priority="35" operator="containsText" text="CASI SEGURO">
      <formula>NOT(ISERROR(SEARCH("CASI SEGURO",N13)))</formula>
    </cfRule>
  </conditionalFormatting>
  <conditionalFormatting sqref="AK13:AK18">
    <cfRule type="containsText" dxfId="242" priority="36" operator="containsText" text="CATASTRÓFICO">
      <formula>NOT(ISERROR(SEARCH("CATASTRÓFICO",AK13)))</formula>
    </cfRule>
    <cfRule type="containsText" dxfId="241" priority="37" operator="containsText" text="MAYOR">
      <formula>NOT(ISERROR(SEARCH("MAYOR",AK13)))</formula>
    </cfRule>
    <cfRule type="containsText" dxfId="240" priority="38" operator="containsText" text="MODERADO">
      <formula>NOT(ISERROR(SEARCH("MODERADO",AK13)))</formula>
    </cfRule>
  </conditionalFormatting>
  <conditionalFormatting sqref="AL13 AL16">
    <cfRule type="containsText" dxfId="239" priority="27" operator="containsText" text="EXTREMO">
      <formula>NOT(ISERROR(SEARCH("EXTREMO",AL13)))</formula>
    </cfRule>
    <cfRule type="containsText" dxfId="238" priority="28" operator="containsText" text="ALTO">
      <formula>NOT(ISERROR(SEARCH("ALTO",AL13)))</formula>
    </cfRule>
    <cfRule type="containsText" dxfId="237" priority="29" operator="containsText" text="MODERADO">
      <formula>NOT(ISERROR(SEARCH("MODERADO",AL13)))</formula>
    </cfRule>
    <cfRule type="containsText" dxfId="236" priority="30" operator="containsText" text="BAJO">
      <formula>NOT(ISERROR(SEARCH("BAJO",AL13)))</formula>
    </cfRule>
  </conditionalFormatting>
  <conditionalFormatting sqref="BG13:BG18">
    <cfRule type="containsText" dxfId="235" priority="20" operator="containsText" text="CASI SEGURO">
      <formula>NOT(ISERROR(SEARCH("CASI SEGURO",BG13)))</formula>
    </cfRule>
    <cfRule type="containsText" dxfId="234" priority="21" operator="containsText" text="PROBABLE">
      <formula>NOT(ISERROR(SEARCH("PROBABLE",BG13)))</formula>
    </cfRule>
    <cfRule type="containsText" dxfId="233" priority="22" operator="containsText" text="POSIBLE">
      <formula>NOT(ISERROR(SEARCH("POSIBLE",BG13)))</formula>
    </cfRule>
    <cfRule type="containsText" dxfId="232" priority="23" operator="containsText" text="IMPROBABLE">
      <formula>NOT(ISERROR(SEARCH("IMPROBABLE",BG13)))</formula>
    </cfRule>
    <cfRule type="containsText" dxfId="231" priority="24" operator="containsText" text="RARA VEZ">
      <formula>NOT(ISERROR(SEARCH("RARA VEZ",BG13)))</formula>
    </cfRule>
  </conditionalFormatting>
  <conditionalFormatting sqref="BH13:BI13 BH14:BH18 BI16">
    <cfRule type="containsText" dxfId="230" priority="18" operator="containsText" text="MAYOR">
      <formula>NOT(ISERROR(SEARCH("MAYOR",BH13)))</formula>
    </cfRule>
    <cfRule type="containsText" dxfId="229" priority="19" operator="containsText" text="CATASTRÓFICO">
      <formula>NOT(ISERROR(SEARCH("CATASTRÓFICO",BH13)))</formula>
    </cfRule>
  </conditionalFormatting>
  <conditionalFormatting sqref="BH13:BI13 BI16 BH14:BH18">
    <cfRule type="containsText" dxfId="228" priority="17" operator="containsText" text="MODERADO">
      <formula>NOT(ISERROR(SEARCH("MODERADO",BH13)))</formula>
    </cfRule>
  </conditionalFormatting>
  <conditionalFormatting sqref="BI13:BI18">
    <cfRule type="containsText" dxfId="227" priority="1" operator="containsText" text="MODERADO">
      <formula>NOT(ISERROR(SEARCH("MODERADO",BI13)))</formula>
    </cfRule>
    <cfRule type="containsText" dxfId="226" priority="2" operator="containsText" text="ALTO">
      <formula>NOT(ISERROR(SEARCH("ALTO",BI13)))</formula>
    </cfRule>
    <cfRule type="containsText" dxfId="225" priority="3" operator="containsText" text="EXTREMO">
      <formula>NOT(ISERROR(SEARCH("EXTREMO",BI13)))</formula>
    </cfRule>
  </conditionalFormatting>
  <conditionalFormatting sqref="BK13:BN17">
    <cfRule type="expression" dxfId="224" priority="4">
      <formula>#REF!="DILIGENCIE EL PLAN DE ACCIÓN"</formula>
    </cfRule>
  </conditionalFormatting>
  <conditionalFormatting sqref="BO13">
    <cfRule type="expression" dxfId="223" priority="7">
      <formula>#REF!="DILIGENCIE EL PLAN DE ACCIÓN"</formula>
    </cfRule>
  </conditionalFormatting>
  <conditionalFormatting sqref="BO16">
    <cfRule type="expression" dxfId="222" priority="25">
      <formula>#REF!="DILIGENCIE EL PLAN DE ACCIÓN"</formula>
    </cfRule>
  </conditionalFormatting>
  <dataValidations count="3">
    <dataValidation type="list" allowBlank="1" showInputMessage="1" showErrorMessage="1" sqref="BI13:BI18" xr:uid="{00000000-0002-0000-0B00-000000000000}">
      <formula1>"EXTREMO,ALTO,MODERADO"</formula1>
    </dataValidation>
    <dataValidation type="list" allowBlank="1" showInputMessage="1" showErrorMessage="1" sqref="BJ13:BJ18" xr:uid="{00000000-0002-0000-0B00-000001000000}">
      <formula1>TRATAMIENTOC</formula1>
    </dataValidation>
    <dataValidation type="list" allowBlank="1" showInputMessage="1" showErrorMessage="1" sqref="K13:K18 I13:I18 G13:G18 E13:E18" xr:uid="{00000000-0002-0000-0B00-000002000000}">
      <formula1>Acción</formula1>
    </dataValidation>
  </dataValidations>
  <pageMargins left="0.7" right="0.7" top="0.75" bottom="0.75" header="0.3" footer="0.3"/>
  <pageSetup paperSize="9" scale="10" orientation="portrait" r:id="rId1"/>
  <colBreaks count="1" manualBreakCount="1">
    <brk id="68" max="17"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2">
    <tabColor rgb="FFFFC000"/>
  </sheetPr>
  <dimension ref="A1:BR65"/>
  <sheetViews>
    <sheetView view="pageBreakPreview" topLeftCell="BA1" zoomScale="60" zoomScaleNormal="40" workbookViewId="0">
      <selection activeCell="BN13" sqref="BN13"/>
    </sheetView>
  </sheetViews>
  <sheetFormatPr baseColWidth="10" defaultColWidth="11.42578125" defaultRowHeight="12"/>
  <cols>
    <col min="1" max="1" width="17.42578125" style="10" customWidth="1"/>
    <col min="2" max="2" width="21"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28515625" style="10" customWidth="1"/>
    <col min="54" max="54" width="5.28515625" style="10" hidden="1" customWidth="1"/>
    <col min="55" max="55" width="4"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5.5703125" style="10" customWidth="1"/>
    <col min="69" max="69" width="30.570312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86" t="s">
        <v>482</v>
      </c>
      <c r="BN12" s="86" t="s">
        <v>487</v>
      </c>
      <c r="BO12" s="455"/>
      <c r="BP12" s="455"/>
      <c r="BQ12" s="455"/>
      <c r="BR12" s="473"/>
    </row>
    <row r="13" spans="1:70" ht="89.25">
      <c r="A13" s="422" t="s">
        <v>99</v>
      </c>
      <c r="B13" s="422" t="s">
        <v>650</v>
      </c>
      <c r="C13" s="425" t="s">
        <v>6</v>
      </c>
      <c r="D13" s="439" t="s">
        <v>651</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520" t="s">
        <v>179</v>
      </c>
      <c r="R13" s="520" t="s">
        <v>179</v>
      </c>
      <c r="S13" s="520" t="s">
        <v>179</v>
      </c>
      <c r="T13" s="520" t="s">
        <v>189</v>
      </c>
      <c r="U13" s="520" t="s">
        <v>179</v>
      </c>
      <c r="V13" s="520" t="s">
        <v>179</v>
      </c>
      <c r="W13" s="520" t="s">
        <v>179</v>
      </c>
      <c r="X13" s="520" t="s">
        <v>189</v>
      </c>
      <c r="Y13" s="520" t="s">
        <v>189</v>
      </c>
      <c r="Z13" s="520" t="s">
        <v>179</v>
      </c>
      <c r="AA13" s="520" t="s">
        <v>179</v>
      </c>
      <c r="AB13" s="520" t="s">
        <v>179</v>
      </c>
      <c r="AC13" s="520" t="s">
        <v>179</v>
      </c>
      <c r="AD13" s="520" t="s">
        <v>179</v>
      </c>
      <c r="AE13" s="520" t="s">
        <v>179</v>
      </c>
      <c r="AF13" s="520" t="s">
        <v>189</v>
      </c>
      <c r="AG13" s="520" t="s">
        <v>179</v>
      </c>
      <c r="AH13" s="520" t="s">
        <v>179</v>
      </c>
      <c r="AI13" s="520" t="s">
        <v>189</v>
      </c>
      <c r="AJ13" s="398">
        <f>COUNTIF(Q13:AI15,"SI")</f>
        <v>14</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44" t="s">
        <v>652</v>
      </c>
      <c r="AN13" s="184" t="s">
        <v>653</v>
      </c>
      <c r="AO13" s="179" t="s">
        <v>172</v>
      </c>
      <c r="AP13" s="211">
        <f>IF(AO13="Asignado",15,0)</f>
        <v>15</v>
      </c>
      <c r="AQ13" s="211" t="s">
        <v>173</v>
      </c>
      <c r="AR13" s="211">
        <f>IF(AQ13="adecuado",15,0)</f>
        <v>15</v>
      </c>
      <c r="AS13" s="211" t="s">
        <v>174</v>
      </c>
      <c r="AT13" s="211">
        <f>IF(AS13="Oportuna",15,0)</f>
        <v>15</v>
      </c>
      <c r="AU13" s="211" t="s">
        <v>175</v>
      </c>
      <c r="AV13" s="211">
        <f>IF(AU13="Prevenir",15,IF(AU13="Detectar",10,0))</f>
        <v>15</v>
      </c>
      <c r="AW13" s="211" t="s">
        <v>176</v>
      </c>
      <c r="AX13" s="211">
        <f>IF(AW13="Confiable",15,0)</f>
        <v>15</v>
      </c>
      <c r="AY13" s="211" t="s">
        <v>177</v>
      </c>
      <c r="AZ13" s="211">
        <f>IF(AY13="Se investigan y resuelven oportunamente",15,0)</f>
        <v>15</v>
      </c>
      <c r="BA13" s="211" t="s">
        <v>178</v>
      </c>
      <c r="BB13" s="211">
        <f>IF(BA13="Completa",10,IF(BA13="Incompleta",5,0))</f>
        <v>10</v>
      </c>
      <c r="BC13" s="211">
        <f>BB13+AZ13+AX13+AV13+AT13+AR13+AP13</f>
        <v>100</v>
      </c>
      <c r="BD13" s="245" t="str">
        <f>IF(BC13&gt;95,"FUERTE",IF(AND(BC13&lt;95.01,BC13&gt;85.02),"MODERADO",IF(AND(BC13&lt;85.01,BC13&gt;1),"DEBIL","ESTABLECER CONTROL")))</f>
        <v>FUERTE</v>
      </c>
      <c r="BE13" s="510">
        <f>AVERAGE(BC13:BC15)</f>
        <v>100</v>
      </c>
      <c r="BF13" s="474"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178" t="s">
        <v>654</v>
      </c>
      <c r="BL13" s="201" t="s">
        <v>655</v>
      </c>
      <c r="BM13" s="220">
        <v>45809</v>
      </c>
      <c r="BN13" s="220">
        <v>46006</v>
      </c>
      <c r="BO13" s="461" t="s">
        <v>656</v>
      </c>
      <c r="BP13" s="343" t="s">
        <v>806</v>
      </c>
      <c r="BQ13" s="351" t="s">
        <v>778</v>
      </c>
      <c r="BR13" s="344" t="s">
        <v>78</v>
      </c>
    </row>
    <row r="14" spans="1:70" ht="76.5">
      <c r="A14" s="423"/>
      <c r="B14" s="423"/>
      <c r="C14" s="426"/>
      <c r="D14" s="440"/>
      <c r="E14" s="437"/>
      <c r="F14" s="481"/>
      <c r="G14" s="437"/>
      <c r="H14" s="481"/>
      <c r="I14" s="437"/>
      <c r="J14" s="484"/>
      <c r="K14" s="437"/>
      <c r="L14" s="487"/>
      <c r="M14" s="487"/>
      <c r="N14" s="407"/>
      <c r="O14" s="384"/>
      <c r="P14" s="407"/>
      <c r="Q14" s="521"/>
      <c r="R14" s="521"/>
      <c r="S14" s="521"/>
      <c r="T14" s="521"/>
      <c r="U14" s="521"/>
      <c r="V14" s="521"/>
      <c r="W14" s="521"/>
      <c r="X14" s="521"/>
      <c r="Y14" s="521"/>
      <c r="Z14" s="521"/>
      <c r="AA14" s="521"/>
      <c r="AB14" s="521"/>
      <c r="AC14" s="521"/>
      <c r="AD14" s="521"/>
      <c r="AE14" s="521"/>
      <c r="AF14" s="521"/>
      <c r="AG14" s="521"/>
      <c r="AH14" s="521"/>
      <c r="AI14" s="521"/>
      <c r="AJ14" s="398"/>
      <c r="AK14" s="403"/>
      <c r="AL14" s="400"/>
      <c r="AM14" s="215" t="s">
        <v>657</v>
      </c>
      <c r="AN14" s="216" t="s">
        <v>653</v>
      </c>
      <c r="AO14" s="67" t="s">
        <v>172</v>
      </c>
      <c r="AP14" s="133">
        <f t="shared" ref="AP14:AP15" si="1">IF(AO14="Asignado",15,0)</f>
        <v>15</v>
      </c>
      <c r="AQ14" s="133" t="s">
        <v>173</v>
      </c>
      <c r="AR14" s="133">
        <f t="shared" ref="AR14:AR15" si="2">IF(AQ14="adecuado",15,0)</f>
        <v>15</v>
      </c>
      <c r="AS14" s="133" t="s">
        <v>174</v>
      </c>
      <c r="AT14" s="133">
        <f t="shared" ref="AT14:AT15" si="3">IF(AS14="Oportuna",15,0)</f>
        <v>15</v>
      </c>
      <c r="AU14" s="133" t="s">
        <v>175</v>
      </c>
      <c r="AV14" s="133">
        <f t="shared" ref="AV14:AV15" si="4">IF(AU14="Prevenir",15,IF(AU14="Detectar",10,0))</f>
        <v>15</v>
      </c>
      <c r="AW14" s="133" t="s">
        <v>176</v>
      </c>
      <c r="AX14" s="133">
        <f t="shared" ref="AX14:AX15" si="5">IF(AW14="Confiable",15,0)</f>
        <v>15</v>
      </c>
      <c r="AY14" s="133" t="s">
        <v>177</v>
      </c>
      <c r="AZ14" s="133">
        <f t="shared" ref="AZ14:AZ15" si="6">IF(AY14="Se investigan y resuelven oportunamente",15,0)</f>
        <v>15</v>
      </c>
      <c r="BA14" s="133" t="s">
        <v>178</v>
      </c>
      <c r="BB14" s="133">
        <f t="shared" ref="BB14:BB15" si="7">IF(BA14="Completa",10,IF(BA14="Incompleta",5,0))</f>
        <v>10</v>
      </c>
      <c r="BC14" s="133">
        <f t="shared" ref="BC14" si="8">BB14+AZ14+AX14+AV14+AT14+AR14+AP14</f>
        <v>100</v>
      </c>
      <c r="BD14" s="174" t="str">
        <f>IF(BC14&gt;95,"FUERTE",IF(AND(BC14&lt;95.01,BC14&gt;85.02),"MODERADO",IF(AND(BC14&lt;85.01,BC14&gt;1),"DEBIL","ESTABLECER CONTROL")))</f>
        <v>FUERTE</v>
      </c>
      <c r="BE14" s="475"/>
      <c r="BF14" s="449"/>
      <c r="BG14" s="449"/>
      <c r="BH14" s="449"/>
      <c r="BI14" s="452"/>
      <c r="BJ14" s="398"/>
      <c r="BK14" s="221" t="s">
        <v>658</v>
      </c>
      <c r="BL14" s="221" t="s">
        <v>655</v>
      </c>
      <c r="BM14" s="210">
        <v>45809</v>
      </c>
      <c r="BN14" s="210">
        <v>46006</v>
      </c>
      <c r="BO14" s="462"/>
      <c r="BP14" s="343" t="s">
        <v>806</v>
      </c>
      <c r="BQ14" s="351" t="s">
        <v>805</v>
      </c>
      <c r="BR14" s="344" t="s">
        <v>78</v>
      </c>
    </row>
    <row r="15" spans="1:70" ht="64.5" thickBot="1">
      <c r="A15" s="424"/>
      <c r="B15" s="424"/>
      <c r="C15" s="427"/>
      <c r="D15" s="441"/>
      <c r="E15" s="438"/>
      <c r="F15" s="482"/>
      <c r="G15" s="438"/>
      <c r="H15" s="482"/>
      <c r="I15" s="438"/>
      <c r="J15" s="485"/>
      <c r="K15" s="438"/>
      <c r="L15" s="488"/>
      <c r="M15" s="488"/>
      <c r="N15" s="408"/>
      <c r="O15" s="410"/>
      <c r="P15" s="408"/>
      <c r="Q15" s="522"/>
      <c r="R15" s="522"/>
      <c r="S15" s="522"/>
      <c r="T15" s="522"/>
      <c r="U15" s="522"/>
      <c r="V15" s="522"/>
      <c r="W15" s="522"/>
      <c r="X15" s="522"/>
      <c r="Y15" s="522"/>
      <c r="Z15" s="522"/>
      <c r="AA15" s="522"/>
      <c r="AB15" s="522"/>
      <c r="AC15" s="522"/>
      <c r="AD15" s="522"/>
      <c r="AE15" s="522"/>
      <c r="AF15" s="522"/>
      <c r="AG15" s="522"/>
      <c r="AH15" s="522"/>
      <c r="AI15" s="522"/>
      <c r="AJ15" s="399"/>
      <c r="AK15" s="404"/>
      <c r="AL15" s="401"/>
      <c r="AM15" s="240"/>
      <c r="AN15" s="242"/>
      <c r="AO15" s="164"/>
      <c r="AP15" s="166">
        <f t="shared" si="1"/>
        <v>0</v>
      </c>
      <c r="AQ15" s="166"/>
      <c r="AR15" s="166">
        <f t="shared" si="2"/>
        <v>0</v>
      </c>
      <c r="AS15" s="166"/>
      <c r="AT15" s="166">
        <f t="shared" si="3"/>
        <v>0</v>
      </c>
      <c r="AU15" s="166"/>
      <c r="AV15" s="166">
        <f t="shared" si="4"/>
        <v>0</v>
      </c>
      <c r="AW15" s="166"/>
      <c r="AX15" s="166">
        <f t="shared" si="5"/>
        <v>0</v>
      </c>
      <c r="AY15" s="166"/>
      <c r="AZ15" s="166">
        <f t="shared" si="6"/>
        <v>0</v>
      </c>
      <c r="BA15" s="166"/>
      <c r="BB15" s="166">
        <f t="shared" si="7"/>
        <v>0</v>
      </c>
      <c r="BC15" s="166"/>
      <c r="BD15" s="175"/>
      <c r="BE15" s="476"/>
      <c r="BF15" s="450"/>
      <c r="BG15" s="450"/>
      <c r="BH15" s="450"/>
      <c r="BI15" s="453"/>
      <c r="BJ15" s="399"/>
      <c r="BK15" s="228" t="s">
        <v>659</v>
      </c>
      <c r="BL15" s="228" t="s">
        <v>660</v>
      </c>
      <c r="BM15" s="229">
        <v>45809</v>
      </c>
      <c r="BN15" s="229">
        <v>46006</v>
      </c>
      <c r="BO15" s="463"/>
      <c r="BP15" s="343" t="s">
        <v>770</v>
      </c>
      <c r="BQ15" s="351" t="s">
        <v>779</v>
      </c>
      <c r="BR15" s="344" t="s">
        <v>78</v>
      </c>
    </row>
    <row r="16" spans="1:70">
      <c r="O16" s="48"/>
    </row>
    <row r="17" spans="15:15">
      <c r="O17" s="48"/>
    </row>
    <row r="18" spans="15:15">
      <c r="O18" s="48"/>
    </row>
    <row r="19" spans="15:15">
      <c r="O19" s="48"/>
    </row>
    <row r="20" spans="15:15">
      <c r="O20" s="48"/>
    </row>
    <row r="21" spans="15:15">
      <c r="O21" s="48"/>
    </row>
    <row r="22" spans="15:15">
      <c r="O22" s="48"/>
    </row>
    <row r="23" spans="15:15">
      <c r="O23" s="48"/>
    </row>
    <row r="24" spans="15:15">
      <c r="O24" s="48"/>
    </row>
    <row r="25" spans="15:15">
      <c r="O25" s="48"/>
    </row>
    <row r="26" spans="15:15">
      <c r="O26" s="48"/>
    </row>
    <row r="27" spans="15:15">
      <c r="O27" s="48"/>
    </row>
    <row r="28" spans="15:15">
      <c r="O28" s="48"/>
    </row>
    <row r="29" spans="15:15">
      <c r="O29" s="48"/>
    </row>
    <row r="30" spans="15:15">
      <c r="O30" s="48"/>
    </row>
    <row r="31" spans="15:15">
      <c r="O31" s="48"/>
    </row>
    <row r="32" spans="15:15">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sheetData>
  <sheetProtection formatCells="0" formatRows="0"/>
  <dataConsolidate/>
  <mergeCells count="80">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 ref="BJ10:BR10"/>
    <mergeCell ref="D11:D12"/>
    <mergeCell ref="E11:K11"/>
    <mergeCell ref="N11:P11"/>
    <mergeCell ref="Q11:AK11"/>
    <mergeCell ref="BO11:BO12"/>
    <mergeCell ref="BP11:BP12"/>
    <mergeCell ref="BQ11:BQ12"/>
    <mergeCell ref="BR11:BR12"/>
    <mergeCell ref="BJ11:BJ12"/>
    <mergeCell ref="BK11:BN11"/>
    <mergeCell ref="A10:A12"/>
    <mergeCell ref="B10:B12"/>
    <mergeCell ref="C10:C12"/>
    <mergeCell ref="D10:K10"/>
    <mergeCell ref="N10:BH10"/>
    <mergeCell ref="F13:F15"/>
    <mergeCell ref="AL11:AL12"/>
    <mergeCell ref="AM11:AM12"/>
    <mergeCell ref="AN11:BF11"/>
    <mergeCell ref="BG11:BH11"/>
    <mergeCell ref="L13:L15"/>
    <mergeCell ref="G13:G15"/>
    <mergeCell ref="H13:H15"/>
    <mergeCell ref="I13:I15"/>
    <mergeCell ref="J13:J15"/>
    <mergeCell ref="K13:K15"/>
    <mergeCell ref="X13:X15"/>
    <mergeCell ref="M13:M15"/>
    <mergeCell ref="N13:N15"/>
    <mergeCell ref="O13:O15"/>
    <mergeCell ref="P13:P15"/>
    <mergeCell ref="A13:A15"/>
    <mergeCell ref="B13:B15"/>
    <mergeCell ref="C13:C15"/>
    <mergeCell ref="D13:D15"/>
    <mergeCell ref="E13:E15"/>
    <mergeCell ref="Q13:Q15"/>
    <mergeCell ref="R13:R15"/>
    <mergeCell ref="S13:S15"/>
    <mergeCell ref="T13:T15"/>
    <mergeCell ref="U13:U15"/>
    <mergeCell ref="V13:V15"/>
    <mergeCell ref="W13:W15"/>
    <mergeCell ref="AJ13:AJ15"/>
    <mergeCell ref="Y13:Y15"/>
    <mergeCell ref="Z13:Z15"/>
    <mergeCell ref="AA13:AA15"/>
    <mergeCell ref="AB13:AB15"/>
    <mergeCell ref="AC13:AC15"/>
    <mergeCell ref="AD13:AD15"/>
    <mergeCell ref="AE13:AE15"/>
    <mergeCell ref="AF13:AF15"/>
    <mergeCell ref="AG13:AG15"/>
    <mergeCell ref="AH13:AH15"/>
    <mergeCell ref="AI13:AI15"/>
    <mergeCell ref="BI13:BI15"/>
    <mergeCell ref="BJ13:BJ15"/>
    <mergeCell ref="BO13:BO15"/>
    <mergeCell ref="AK13:AK15"/>
    <mergeCell ref="AL13:AL15"/>
    <mergeCell ref="BE13:BE15"/>
    <mergeCell ref="BF13:BF15"/>
    <mergeCell ref="BG13:BG15"/>
    <mergeCell ref="BH13:BH15"/>
  </mergeCells>
  <conditionalFormatting sqref="D13:D15">
    <cfRule type="expression" dxfId="221" priority="28">
      <formula>#REF!&gt;=100%</formula>
    </cfRule>
    <cfRule type="expression" dxfId="220" priority="29">
      <formula>#REF!&lt;100%</formula>
    </cfRule>
    <cfRule type="expression" dxfId="219" priority="30">
      <formula>$M$13&lt;100%</formula>
    </cfRule>
    <cfRule type="expression" dxfId="218" priority="31">
      <formula>$M$13&gt;=100%</formula>
    </cfRule>
  </conditionalFormatting>
  <conditionalFormatting sqref="N13:O13">
    <cfRule type="containsText" dxfId="217" priority="20" operator="containsText" text="RARA VEZ">
      <formula>NOT(ISERROR(SEARCH("RARA VEZ",N13)))</formula>
    </cfRule>
    <cfRule type="containsText" dxfId="216" priority="21" operator="containsText" text="IMPROBABLE">
      <formula>NOT(ISERROR(SEARCH("IMPROBABLE",N13)))</formula>
    </cfRule>
    <cfRule type="containsText" dxfId="215" priority="22" operator="containsText" text="POSIBLE">
      <formula>NOT(ISERROR(SEARCH("POSIBLE",N13)))</formula>
    </cfRule>
    <cfRule type="containsText" dxfId="214" priority="23" operator="containsText" text="PROBABLE">
      <formula>NOT(ISERROR(SEARCH("PROBABLE",N13)))</formula>
    </cfRule>
    <cfRule type="containsText" dxfId="213" priority="24" operator="containsText" text="CASI SEGURO">
      <formula>NOT(ISERROR(SEARCH("CASI SEGURO",N13)))</formula>
    </cfRule>
  </conditionalFormatting>
  <conditionalFormatting sqref="AK13:AK15">
    <cfRule type="containsText" dxfId="212" priority="25" operator="containsText" text="CATASTRÓFICO">
      <formula>NOT(ISERROR(SEARCH("CATASTRÓFICO",AK13)))</formula>
    </cfRule>
    <cfRule type="containsText" dxfId="211" priority="26" operator="containsText" text="MAYOR">
      <formula>NOT(ISERROR(SEARCH("MAYOR",AK13)))</formula>
    </cfRule>
    <cfRule type="containsText" dxfId="210" priority="27" operator="containsText" text="MODERADO">
      <formula>NOT(ISERROR(SEARCH("MODERADO",AK13)))</formula>
    </cfRule>
  </conditionalFormatting>
  <conditionalFormatting sqref="AL13">
    <cfRule type="containsText" dxfId="209" priority="16" operator="containsText" text="EXTREMO">
      <formula>NOT(ISERROR(SEARCH("EXTREMO",AL13)))</formula>
    </cfRule>
    <cfRule type="containsText" dxfId="208" priority="17" operator="containsText" text="ALTO">
      <formula>NOT(ISERROR(SEARCH("ALTO",AL13)))</formula>
    </cfRule>
    <cfRule type="containsText" dxfId="207" priority="18" operator="containsText" text="MODERADO">
      <formula>NOT(ISERROR(SEARCH("MODERADO",AL13)))</formula>
    </cfRule>
    <cfRule type="containsText" dxfId="206" priority="19" operator="containsText" text="BAJO">
      <formula>NOT(ISERROR(SEARCH("BAJO",AL13)))</formula>
    </cfRule>
  </conditionalFormatting>
  <conditionalFormatting sqref="BG13:BG15">
    <cfRule type="containsText" dxfId="205" priority="10" operator="containsText" text="CASI SEGURO">
      <formula>NOT(ISERROR(SEARCH("CASI SEGURO",BG13)))</formula>
    </cfRule>
    <cfRule type="containsText" dxfId="204" priority="11" operator="containsText" text="PROBABLE">
      <formula>NOT(ISERROR(SEARCH("PROBABLE",BG13)))</formula>
    </cfRule>
    <cfRule type="containsText" dxfId="203" priority="12" operator="containsText" text="POSIBLE">
      <formula>NOT(ISERROR(SEARCH("POSIBLE",BG13)))</formula>
    </cfRule>
    <cfRule type="containsText" dxfId="202" priority="13" operator="containsText" text="IMPROBABLE">
      <formula>NOT(ISERROR(SEARCH("IMPROBABLE",BG13)))</formula>
    </cfRule>
    <cfRule type="containsText" dxfId="201" priority="14" operator="containsText" text="RARA VEZ">
      <formula>NOT(ISERROR(SEARCH("RARA VEZ",BG13)))</formula>
    </cfRule>
  </conditionalFormatting>
  <conditionalFormatting sqref="BH13:BI13 BH14:BH15">
    <cfRule type="containsText" dxfId="200" priority="7" operator="containsText" text="MODERADO">
      <formula>NOT(ISERROR(SEARCH("MODERADO",BH13)))</formula>
    </cfRule>
    <cfRule type="containsText" dxfId="199" priority="8" operator="containsText" text="MAYOR">
      <formula>NOT(ISERROR(SEARCH("MAYOR",BH13)))</formula>
    </cfRule>
    <cfRule type="containsText" dxfId="198" priority="9" operator="containsText" text="CATASTRÓFICO">
      <formula>NOT(ISERROR(SEARCH("CATASTRÓFICO",BH13)))</formula>
    </cfRule>
  </conditionalFormatting>
  <conditionalFormatting sqref="BI13:BI15">
    <cfRule type="containsText" dxfId="197" priority="1" operator="containsText" text="MODERADO">
      <formula>NOT(ISERROR(SEARCH("MODERADO",BI13)))</formula>
    </cfRule>
    <cfRule type="containsText" dxfId="196" priority="2" operator="containsText" text="ALTO">
      <formula>NOT(ISERROR(SEARCH("ALTO",BI13)))</formula>
    </cfRule>
    <cfRule type="containsText" dxfId="195" priority="3" operator="containsText" text="EXTREMO">
      <formula>NOT(ISERROR(SEARCH("EXTREMO",BI13)))</formula>
    </cfRule>
  </conditionalFormatting>
  <conditionalFormatting sqref="BK13:BN15">
    <cfRule type="expression" dxfId="194" priority="4">
      <formula>#REF!="DILIGENCIE EL PLAN DE ACCIÓN"</formula>
    </cfRule>
  </conditionalFormatting>
  <conditionalFormatting sqref="BO13">
    <cfRule type="expression" dxfId="193" priority="15">
      <formula>#REF!="DILIGENCIE EL PLAN DE ACCIÓN"</formula>
    </cfRule>
  </conditionalFormatting>
  <dataValidations count="3">
    <dataValidation type="list" allowBlank="1" showInputMessage="1" showErrorMessage="1" sqref="BI13:BI15" xr:uid="{00000000-0002-0000-0C00-000000000000}">
      <formula1>"EXTREMO,ALTO,MODERADO"</formula1>
    </dataValidation>
    <dataValidation type="list" allowBlank="1" showInputMessage="1" showErrorMessage="1" sqref="BJ13:BJ15" xr:uid="{00000000-0002-0000-0C00-000001000000}">
      <formula1>TRATAMIENTOC</formula1>
    </dataValidation>
    <dataValidation type="list" allowBlank="1" showInputMessage="1" showErrorMessage="1" sqref="K13:K15 I13:I15 G13:G15 E13:E15" xr:uid="{00000000-0002-0000-0C00-000002000000}">
      <formula1>Acción</formula1>
    </dataValidation>
  </dataValidations>
  <pageMargins left="0.7" right="0.7" top="0.75" bottom="0.75" header="0.3" footer="0.3"/>
  <pageSetup paperSize="9" scale="10"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3">
    <tabColor rgb="FFFFC000"/>
  </sheetPr>
  <dimension ref="A1:BR68"/>
  <sheetViews>
    <sheetView view="pageBreakPreview" topLeftCell="BJ11" zoomScale="80" zoomScaleNormal="40" zoomScaleSheetLayoutView="80" workbookViewId="0">
      <selection activeCell="BR11" sqref="BR11:BR12"/>
    </sheetView>
  </sheetViews>
  <sheetFormatPr baseColWidth="10" defaultColWidth="11.42578125" defaultRowHeight="12"/>
  <cols>
    <col min="1" max="1" width="14.140625" style="10" customWidth="1"/>
    <col min="2" max="2" width="16.7109375"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 style="10" hidden="1" customWidth="1"/>
    <col min="43" max="43" width="20.7109375" style="10" customWidth="1"/>
    <col min="44" max="44" width="3" style="10" hidden="1" customWidth="1"/>
    <col min="45" max="45" width="12.140625" style="10" bestFit="1" customWidth="1"/>
    <col min="46" max="46" width="4.140625" style="10" hidden="1" customWidth="1"/>
    <col min="47" max="47" width="20.7109375" style="10" customWidth="1"/>
    <col min="48" max="48" width="3" style="10" hidden="1" customWidth="1"/>
    <col min="49" max="49" width="20.7109375" style="10" customWidth="1"/>
    <col min="50" max="50" width="4.85546875" style="10" hidden="1" customWidth="1"/>
    <col min="51" max="51" width="20.7109375" style="10" customWidth="1"/>
    <col min="52" max="52" width="3" style="10" hidden="1" customWidth="1"/>
    <col min="53" max="53" width="20.7109375" style="10" customWidth="1"/>
    <col min="54" max="54" width="5.28515625" style="10" hidden="1" customWidth="1"/>
    <col min="55" max="55" width="8.4257812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4.42578125" style="10" customWidth="1"/>
    <col min="64" max="64" width="21.28515625" style="10" customWidth="1"/>
    <col min="65" max="65" width="19.42578125" style="10" customWidth="1"/>
    <col min="66" max="66" width="17.42578125" style="10" customWidth="1"/>
    <col min="67" max="67" width="26.42578125" style="10" customWidth="1"/>
    <col min="68" max="68" width="17.42578125" style="10" customWidth="1"/>
    <col min="69" max="69" width="44.2851562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8"/>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132">
      <c r="A13" s="422" t="s">
        <v>100</v>
      </c>
      <c r="B13" s="422" t="s">
        <v>661</v>
      </c>
      <c r="C13" s="699" t="s">
        <v>6</v>
      </c>
      <c r="D13" s="439" t="s">
        <v>662</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92" t="s">
        <v>179</v>
      </c>
      <c r="R13" s="492" t="s">
        <v>179</v>
      </c>
      <c r="S13" s="492" t="s">
        <v>179</v>
      </c>
      <c r="T13" s="492" t="s">
        <v>179</v>
      </c>
      <c r="U13" s="492" t="s">
        <v>179</v>
      </c>
      <c r="V13" s="492" t="s">
        <v>179</v>
      </c>
      <c r="W13" s="492" t="s">
        <v>179</v>
      </c>
      <c r="X13" s="492" t="s">
        <v>179</v>
      </c>
      <c r="Y13" s="492" t="s">
        <v>179</v>
      </c>
      <c r="Z13" s="492" t="s">
        <v>179</v>
      </c>
      <c r="AA13" s="492" t="s">
        <v>179</v>
      </c>
      <c r="AB13" s="492" t="s">
        <v>179</v>
      </c>
      <c r="AC13" s="492" t="s">
        <v>179</v>
      </c>
      <c r="AD13" s="492" t="s">
        <v>179</v>
      </c>
      <c r="AE13" s="492" t="s">
        <v>179</v>
      </c>
      <c r="AF13" s="492" t="s">
        <v>189</v>
      </c>
      <c r="AG13" s="492" t="s">
        <v>179</v>
      </c>
      <c r="AH13" s="492" t="s">
        <v>179</v>
      </c>
      <c r="AI13" s="492" t="s">
        <v>179</v>
      </c>
      <c r="AJ13" s="398">
        <f>COUNTIF(Q13:AI15,"SI")</f>
        <v>18</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13" t="s">
        <v>663</v>
      </c>
      <c r="AN13" s="214" t="s">
        <v>664</v>
      </c>
      <c r="AO13" s="140" t="s">
        <v>172</v>
      </c>
      <c r="AP13" s="165">
        <v>15</v>
      </c>
      <c r="AQ13" s="165" t="s">
        <v>173</v>
      </c>
      <c r="AR13" s="165">
        <v>15</v>
      </c>
      <c r="AS13" s="165" t="s">
        <v>174</v>
      </c>
      <c r="AT13" s="165">
        <v>15</v>
      </c>
      <c r="AU13" s="165" t="s">
        <v>175</v>
      </c>
      <c r="AV13" s="165">
        <v>15</v>
      </c>
      <c r="AW13" s="165" t="s">
        <v>176</v>
      </c>
      <c r="AX13" s="165">
        <v>15</v>
      </c>
      <c r="AY13" s="165" t="s">
        <v>177</v>
      </c>
      <c r="AZ13" s="165">
        <v>15</v>
      </c>
      <c r="BA13" s="165" t="s">
        <v>178</v>
      </c>
      <c r="BB13" s="165">
        <v>10</v>
      </c>
      <c r="BC13" s="165">
        <v>100</v>
      </c>
      <c r="BD13" s="173" t="s">
        <v>665</v>
      </c>
      <c r="BE13" s="475">
        <f>AVERAGE(BC13:BC15)</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178" t="s">
        <v>666</v>
      </c>
      <c r="BL13" s="178" t="s">
        <v>667</v>
      </c>
      <c r="BM13" s="210">
        <v>45809</v>
      </c>
      <c r="BN13" s="134">
        <v>46006</v>
      </c>
      <c r="BO13" s="202" t="s">
        <v>635</v>
      </c>
      <c r="BP13" s="350" t="s">
        <v>806</v>
      </c>
      <c r="BQ13" s="12" t="s">
        <v>828</v>
      </c>
      <c r="BR13" s="12" t="s">
        <v>78</v>
      </c>
    </row>
    <row r="14" spans="1:70" ht="84">
      <c r="A14" s="423"/>
      <c r="B14" s="423"/>
      <c r="C14" s="700"/>
      <c r="D14" s="440"/>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407"/>
      <c r="AJ14" s="398"/>
      <c r="AK14" s="403"/>
      <c r="AL14" s="400"/>
      <c r="AM14" s="215" t="s">
        <v>668</v>
      </c>
      <c r="AN14" s="216" t="s">
        <v>664</v>
      </c>
      <c r="AO14" s="67" t="s">
        <v>172</v>
      </c>
      <c r="AP14" s="133">
        <v>15</v>
      </c>
      <c r="AQ14" s="133" t="s">
        <v>173</v>
      </c>
      <c r="AR14" s="133">
        <v>15</v>
      </c>
      <c r="AS14" s="133" t="s">
        <v>174</v>
      </c>
      <c r="AT14" s="133">
        <v>15</v>
      </c>
      <c r="AU14" s="133" t="s">
        <v>175</v>
      </c>
      <c r="AV14" s="133">
        <v>15</v>
      </c>
      <c r="AW14" s="133" t="s">
        <v>176</v>
      </c>
      <c r="AX14" s="133">
        <v>15</v>
      </c>
      <c r="AY14" s="133" t="s">
        <v>177</v>
      </c>
      <c r="AZ14" s="133">
        <v>15</v>
      </c>
      <c r="BA14" s="133" t="s">
        <v>178</v>
      </c>
      <c r="BB14" s="133">
        <v>10</v>
      </c>
      <c r="BC14" s="133">
        <v>100</v>
      </c>
      <c r="BD14" s="174" t="s">
        <v>665</v>
      </c>
      <c r="BE14" s="475"/>
      <c r="BF14" s="449"/>
      <c r="BG14" s="449"/>
      <c r="BH14" s="449"/>
      <c r="BI14" s="452"/>
      <c r="BJ14" s="398"/>
      <c r="BK14" s="221" t="s">
        <v>669</v>
      </c>
      <c r="BL14" s="221" t="s">
        <v>667</v>
      </c>
      <c r="BM14" s="210">
        <v>45809</v>
      </c>
      <c r="BN14" s="210">
        <v>46006</v>
      </c>
      <c r="BO14" s="221" t="s">
        <v>635</v>
      </c>
      <c r="BP14" s="674" t="s">
        <v>806</v>
      </c>
      <c r="BQ14" s="673" t="s">
        <v>829</v>
      </c>
      <c r="BR14" s="407" t="s">
        <v>78</v>
      </c>
    </row>
    <row r="15" spans="1:70" ht="12.75" thickBot="1">
      <c r="A15" s="423"/>
      <c r="B15" s="423"/>
      <c r="C15" s="701"/>
      <c r="D15" s="441"/>
      <c r="E15" s="438"/>
      <c r="F15" s="482"/>
      <c r="G15" s="438"/>
      <c r="H15" s="482"/>
      <c r="I15" s="438"/>
      <c r="J15" s="485"/>
      <c r="K15" s="438"/>
      <c r="L15" s="488"/>
      <c r="M15" s="488"/>
      <c r="N15" s="408"/>
      <c r="O15" s="410"/>
      <c r="P15" s="408"/>
      <c r="Q15" s="407"/>
      <c r="R15" s="407"/>
      <c r="S15" s="407"/>
      <c r="T15" s="407"/>
      <c r="U15" s="407"/>
      <c r="V15" s="407"/>
      <c r="W15" s="407"/>
      <c r="X15" s="407"/>
      <c r="Y15" s="407"/>
      <c r="Z15" s="407"/>
      <c r="AA15" s="407"/>
      <c r="AB15" s="407"/>
      <c r="AC15" s="407"/>
      <c r="AD15" s="407"/>
      <c r="AE15" s="407"/>
      <c r="AF15" s="407"/>
      <c r="AG15" s="407"/>
      <c r="AH15" s="407"/>
      <c r="AI15" s="407"/>
      <c r="AJ15" s="399"/>
      <c r="AK15" s="404"/>
      <c r="AL15" s="401"/>
      <c r="AM15" s="240"/>
      <c r="AN15" s="242"/>
      <c r="AO15" s="164"/>
      <c r="AP15" s="166">
        <v>0</v>
      </c>
      <c r="AQ15" s="166"/>
      <c r="AR15" s="166">
        <v>0</v>
      </c>
      <c r="AS15" s="166"/>
      <c r="AT15" s="166">
        <v>0</v>
      </c>
      <c r="AU15" s="166"/>
      <c r="AV15" s="166">
        <v>0</v>
      </c>
      <c r="AW15" s="166"/>
      <c r="AX15" s="166">
        <v>0</v>
      </c>
      <c r="AY15" s="166"/>
      <c r="AZ15" s="166">
        <v>0</v>
      </c>
      <c r="BA15" s="166"/>
      <c r="BB15" s="166">
        <v>0</v>
      </c>
      <c r="BC15" s="166" t="s">
        <v>670</v>
      </c>
      <c r="BD15" s="175"/>
      <c r="BE15" s="476"/>
      <c r="BF15" s="450"/>
      <c r="BG15" s="450"/>
      <c r="BH15" s="450"/>
      <c r="BI15" s="453"/>
      <c r="BJ15" s="399"/>
      <c r="BK15" s="304"/>
      <c r="BL15" s="304"/>
      <c r="BM15" s="229"/>
      <c r="BN15" s="305"/>
      <c r="BO15" s="204"/>
      <c r="BP15" s="407"/>
      <c r="BQ15" s="673"/>
      <c r="BR15" s="407"/>
    </row>
    <row r="16" spans="1:70" ht="108">
      <c r="A16" s="423"/>
      <c r="B16" s="423"/>
      <c r="C16" s="699" t="s">
        <v>541</v>
      </c>
      <c r="D16" s="525" t="s">
        <v>671</v>
      </c>
      <c r="E16" s="436" t="s">
        <v>179</v>
      </c>
      <c r="F16" s="480"/>
      <c r="G16" s="436" t="s">
        <v>179</v>
      </c>
      <c r="H16" s="480"/>
      <c r="I16" s="436" t="s">
        <v>179</v>
      </c>
      <c r="J16" s="480"/>
      <c r="K16" s="436" t="s">
        <v>179</v>
      </c>
      <c r="L16" s="486">
        <f t="shared" ref="L16" si="1">IF(K16="SI",25%,0%)</f>
        <v>0.25</v>
      </c>
      <c r="M16" s="486">
        <f t="shared" ref="M16" si="2">F16+H16+J16+L16</f>
        <v>0.25</v>
      </c>
      <c r="N16" s="406" t="s">
        <v>478</v>
      </c>
      <c r="O16" s="409" t="str">
        <f>+IF(N16="NO SE HA PRESENTADO EN LOS UlTIMOS 5 AÑOS","RARA VEZ",IF(N16="AL MENOS 1 VEZ EN LOS ULTIMOS 5 AÑOS","IMPROBABLE",IF(N16="AL MENOS 1 VEZ EN LOS ULTIMOS 2 AÑOS","POSIBLE",IF(N16="AL MENOS 1 VEZ EN EL ULTIMO AÑO","PROBABLE",IF(N16="MAS DE 1 VEZ AL AÑO","CASI SEGURO","ERROR")))))</f>
        <v>RARA VEZ</v>
      </c>
      <c r="P16" s="406" t="str">
        <f t="shared" ref="P16" si="3">+IF(O16="RARA VEZ","20%",IF(O16="IMPROBABLE","40%",IF(O16="POSIBLE","60%",IF(O16="PROBABLE","80%",IF(O16="CASI SEGURO","100%","ERROR")))))</f>
        <v>20%</v>
      </c>
      <c r="Q16" s="520" t="s">
        <v>179</v>
      </c>
      <c r="R16" s="520" t="s">
        <v>179</v>
      </c>
      <c r="S16" s="520" t="s">
        <v>179</v>
      </c>
      <c r="T16" s="520" t="s">
        <v>179</v>
      </c>
      <c r="U16" s="520" t="s">
        <v>179</v>
      </c>
      <c r="V16" s="520" t="s">
        <v>179</v>
      </c>
      <c r="W16" s="520" t="s">
        <v>179</v>
      </c>
      <c r="X16" s="520" t="s">
        <v>179</v>
      </c>
      <c r="Y16" s="520" t="s">
        <v>179</v>
      </c>
      <c r="Z16" s="520" t="s">
        <v>179</v>
      </c>
      <c r="AA16" s="520" t="s">
        <v>179</v>
      </c>
      <c r="AB16" s="520" t="s">
        <v>179</v>
      </c>
      <c r="AC16" s="520" t="s">
        <v>179</v>
      </c>
      <c r="AD16" s="520" t="s">
        <v>179</v>
      </c>
      <c r="AE16" s="520" t="s">
        <v>179</v>
      </c>
      <c r="AF16" s="520" t="s">
        <v>189</v>
      </c>
      <c r="AG16" s="520" t="s">
        <v>179</v>
      </c>
      <c r="AH16" s="520" t="s">
        <v>179</v>
      </c>
      <c r="AI16" s="520" t="s">
        <v>179</v>
      </c>
      <c r="AJ16" s="397">
        <f t="shared" ref="AJ16" si="4">COUNTIF(Q16:AI18,"SI")</f>
        <v>18</v>
      </c>
      <c r="AK16" s="518" t="str">
        <f t="shared" ref="AK16" si="5">+IF(AND(AJ16&gt;0,AJ16&lt;6),"MODERADO",IF(AJ16&gt;=12,"CATASTRÓFICO",IF(AND(AJ16&gt;5,AJ16&lt;12),"MAYOR","")))</f>
        <v>CATASTRÓFICO</v>
      </c>
      <c r="AL16" s="519"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6" t="s">
        <v>672</v>
      </c>
      <c r="AN16" s="184" t="s">
        <v>664</v>
      </c>
      <c r="AO16" s="179" t="s">
        <v>172</v>
      </c>
      <c r="AP16" s="211">
        <v>15</v>
      </c>
      <c r="AQ16" s="211" t="s">
        <v>173</v>
      </c>
      <c r="AR16" s="211">
        <v>15</v>
      </c>
      <c r="AS16" s="211" t="s">
        <v>174</v>
      </c>
      <c r="AT16" s="211">
        <v>15</v>
      </c>
      <c r="AU16" s="211" t="s">
        <v>175</v>
      </c>
      <c r="AV16" s="211">
        <v>15</v>
      </c>
      <c r="AW16" s="211" t="s">
        <v>176</v>
      </c>
      <c r="AX16" s="211">
        <v>15</v>
      </c>
      <c r="AY16" s="211" t="s">
        <v>177</v>
      </c>
      <c r="AZ16" s="211">
        <v>15</v>
      </c>
      <c r="BA16" s="211" t="s">
        <v>178</v>
      </c>
      <c r="BB16" s="211">
        <v>10</v>
      </c>
      <c r="BC16" s="211">
        <v>100</v>
      </c>
      <c r="BD16" s="245" t="s">
        <v>665</v>
      </c>
      <c r="BE16" s="510">
        <f t="shared" ref="BE16" si="6">AVERAGE(BC16:BC18)</f>
        <v>100</v>
      </c>
      <c r="BF16" s="474" t="str">
        <f t="shared" ref="BF16" si="7">IF(BE16&gt;95,"FUERTE",IF(AND(BE16&lt;95.01,BE16&gt;85.02),"MODERADO",IF(AND(BE16&lt;85.01,BE16&gt;1),"DEBIL","0")))</f>
        <v>FUERTE</v>
      </c>
      <c r="BG16" s="474" t="str">
        <f t="shared" ref="BG16" si="8">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51" t="str">
        <f t="shared" ref="BH16" si="9">AK16</f>
        <v>CATASTRÓFICO</v>
      </c>
      <c r="BI16" s="451" t="s">
        <v>545</v>
      </c>
      <c r="BJ16" s="448" t="s">
        <v>280</v>
      </c>
      <c r="BK16" s="178" t="s">
        <v>673</v>
      </c>
      <c r="BL16" s="178" t="s">
        <v>667</v>
      </c>
      <c r="BM16" s="210">
        <v>45809</v>
      </c>
      <c r="BN16" s="210">
        <v>46006</v>
      </c>
      <c r="BO16" s="178" t="s">
        <v>674</v>
      </c>
      <c r="BP16" s="350" t="s">
        <v>806</v>
      </c>
      <c r="BQ16" s="12" t="s">
        <v>830</v>
      </c>
      <c r="BR16" s="12" t="s">
        <v>78</v>
      </c>
    </row>
    <row r="17" spans="1:70" ht="132" customHeight="1">
      <c r="A17" s="423"/>
      <c r="B17" s="423"/>
      <c r="C17" s="700"/>
      <c r="D17" s="526"/>
      <c r="E17" s="437"/>
      <c r="F17" s="481"/>
      <c r="G17" s="437"/>
      <c r="H17" s="481"/>
      <c r="I17" s="437"/>
      <c r="J17" s="481"/>
      <c r="K17" s="437"/>
      <c r="L17" s="487"/>
      <c r="M17" s="487"/>
      <c r="N17" s="407"/>
      <c r="O17" s="384"/>
      <c r="P17" s="407"/>
      <c r="Q17" s="521"/>
      <c r="R17" s="521"/>
      <c r="S17" s="521"/>
      <c r="T17" s="521"/>
      <c r="U17" s="521"/>
      <c r="V17" s="521"/>
      <c r="W17" s="521"/>
      <c r="X17" s="521"/>
      <c r="Y17" s="521"/>
      <c r="Z17" s="521"/>
      <c r="AA17" s="521"/>
      <c r="AB17" s="521"/>
      <c r="AC17" s="521"/>
      <c r="AD17" s="521"/>
      <c r="AE17" s="521"/>
      <c r="AF17" s="521"/>
      <c r="AG17" s="521"/>
      <c r="AH17" s="521"/>
      <c r="AI17" s="521"/>
      <c r="AJ17" s="398"/>
      <c r="AK17" s="403"/>
      <c r="AL17" s="400"/>
      <c r="AM17" s="249" t="s">
        <v>675</v>
      </c>
      <c r="AN17" s="186" t="s">
        <v>664</v>
      </c>
      <c r="AO17" s="67" t="s">
        <v>172</v>
      </c>
      <c r="AP17" s="133">
        <v>15</v>
      </c>
      <c r="AQ17" s="133" t="s">
        <v>173</v>
      </c>
      <c r="AR17" s="133">
        <v>15</v>
      </c>
      <c r="AS17" s="133" t="s">
        <v>174</v>
      </c>
      <c r="AT17" s="133">
        <v>15</v>
      </c>
      <c r="AU17" s="133" t="s">
        <v>175</v>
      </c>
      <c r="AV17" s="133">
        <v>15</v>
      </c>
      <c r="AW17" s="133" t="s">
        <v>176</v>
      </c>
      <c r="AX17" s="133">
        <v>15</v>
      </c>
      <c r="AY17" s="133" t="s">
        <v>177</v>
      </c>
      <c r="AZ17" s="133">
        <v>15</v>
      </c>
      <c r="BA17" s="133" t="s">
        <v>178</v>
      </c>
      <c r="BB17" s="133">
        <v>10</v>
      </c>
      <c r="BC17" s="133">
        <v>100</v>
      </c>
      <c r="BD17" s="174" t="s">
        <v>665</v>
      </c>
      <c r="BE17" s="475"/>
      <c r="BF17" s="449"/>
      <c r="BG17" s="449"/>
      <c r="BH17" s="449"/>
      <c r="BI17" s="452"/>
      <c r="BJ17" s="398"/>
      <c r="BK17" s="695" t="s">
        <v>676</v>
      </c>
      <c r="BL17" s="695" t="s">
        <v>667</v>
      </c>
      <c r="BM17" s="697">
        <v>45809</v>
      </c>
      <c r="BN17" s="697">
        <v>46006</v>
      </c>
      <c r="BO17" s="695" t="s">
        <v>677</v>
      </c>
      <c r="BP17" s="674" t="s">
        <v>806</v>
      </c>
      <c r="BQ17" s="673" t="s">
        <v>793</v>
      </c>
      <c r="BR17" s="673" t="s">
        <v>78</v>
      </c>
    </row>
    <row r="18" spans="1:70" ht="12.75" thickBot="1">
      <c r="A18" s="424"/>
      <c r="B18" s="424"/>
      <c r="C18" s="701"/>
      <c r="D18" s="527"/>
      <c r="E18" s="438"/>
      <c r="F18" s="482"/>
      <c r="G18" s="438"/>
      <c r="H18" s="482"/>
      <c r="I18" s="438"/>
      <c r="J18" s="482"/>
      <c r="K18" s="438"/>
      <c r="L18" s="488"/>
      <c r="M18" s="488"/>
      <c r="N18" s="408"/>
      <c r="O18" s="410"/>
      <c r="P18" s="408"/>
      <c r="Q18" s="522"/>
      <c r="R18" s="522"/>
      <c r="S18" s="522"/>
      <c r="T18" s="522"/>
      <c r="U18" s="522"/>
      <c r="V18" s="522"/>
      <c r="W18" s="522"/>
      <c r="X18" s="522"/>
      <c r="Y18" s="522"/>
      <c r="Z18" s="522"/>
      <c r="AA18" s="522"/>
      <c r="AB18" s="522"/>
      <c r="AC18" s="522"/>
      <c r="AD18" s="522"/>
      <c r="AE18" s="522"/>
      <c r="AF18" s="522"/>
      <c r="AG18" s="522"/>
      <c r="AH18" s="522"/>
      <c r="AI18" s="522"/>
      <c r="AJ18" s="399"/>
      <c r="AK18" s="404"/>
      <c r="AL18" s="401"/>
      <c r="AM18" s="188"/>
      <c r="AN18" s="252"/>
      <c r="AO18" s="189"/>
      <c r="AP18" s="65">
        <v>0</v>
      </c>
      <c r="AQ18" s="65"/>
      <c r="AR18" s="65">
        <v>0</v>
      </c>
      <c r="AS18" s="65"/>
      <c r="AT18" s="65">
        <v>0</v>
      </c>
      <c r="AU18" s="65"/>
      <c r="AV18" s="65">
        <v>0</v>
      </c>
      <c r="AW18" s="65"/>
      <c r="AX18" s="65">
        <v>0</v>
      </c>
      <c r="AY18" s="65"/>
      <c r="AZ18" s="65">
        <v>0</v>
      </c>
      <c r="BA18" s="65"/>
      <c r="BB18" s="65">
        <v>0</v>
      </c>
      <c r="BC18" s="65" t="s">
        <v>670</v>
      </c>
      <c r="BD18" s="227"/>
      <c r="BE18" s="476"/>
      <c r="BF18" s="450"/>
      <c r="BG18" s="450"/>
      <c r="BH18" s="450"/>
      <c r="BI18" s="453"/>
      <c r="BJ18" s="399"/>
      <c r="BK18" s="696"/>
      <c r="BL18" s="696"/>
      <c r="BM18" s="698"/>
      <c r="BN18" s="698"/>
      <c r="BO18" s="696"/>
      <c r="BP18" s="407"/>
      <c r="BQ18" s="673"/>
      <c r="BR18" s="673"/>
    </row>
    <row r="19" spans="1:70">
      <c r="O19" s="48"/>
    </row>
    <row r="20" spans="1:70">
      <c r="O20" s="48"/>
    </row>
    <row r="21" spans="1:70">
      <c r="O21" s="48"/>
    </row>
    <row r="22" spans="1:70">
      <c r="O22" s="48"/>
    </row>
    <row r="23" spans="1:70">
      <c r="O23" s="48"/>
    </row>
    <row r="24" spans="1:70">
      <c r="O24" s="48"/>
    </row>
    <row r="25" spans="1:70">
      <c r="O25" s="48"/>
    </row>
    <row r="26" spans="1:70">
      <c r="O26" s="48"/>
    </row>
    <row r="27" spans="1:70">
      <c r="O27" s="48"/>
    </row>
    <row r="28" spans="1:70">
      <c r="O28" s="48"/>
    </row>
    <row r="29" spans="1:70">
      <c r="O29" s="48"/>
    </row>
    <row r="30" spans="1:70">
      <c r="O30" s="48"/>
    </row>
    <row r="31" spans="1:70">
      <c r="O31" s="48"/>
    </row>
    <row r="32" spans="1:70">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row r="66" spans="15:15">
      <c r="O66" s="48"/>
    </row>
    <row r="67" spans="15:15">
      <c r="O67" s="48"/>
    </row>
    <row r="68" spans="15:15">
      <c r="O68" s="48"/>
    </row>
  </sheetData>
  <sheetProtection formatCells="0" formatRows="0"/>
  <dataConsolidate/>
  <mergeCells count="132">
    <mergeCell ref="A1:D4"/>
    <mergeCell ref="E1:BR2"/>
    <mergeCell ref="E3:AE3"/>
    <mergeCell ref="AF3:AW3"/>
    <mergeCell ref="AY3:BR3"/>
    <mergeCell ref="E4:AE4"/>
    <mergeCell ref="AF4:AW4"/>
    <mergeCell ref="AY4:BR4"/>
    <mergeCell ref="N11:P11"/>
    <mergeCell ref="Q11:AK11"/>
    <mergeCell ref="A5:B5"/>
    <mergeCell ref="C5:D5"/>
    <mergeCell ref="E5:BR6"/>
    <mergeCell ref="A6:B6"/>
    <mergeCell ref="C6:D6"/>
    <mergeCell ref="A8:D8"/>
    <mergeCell ref="E8:I8"/>
    <mergeCell ref="BO11:BO12"/>
    <mergeCell ref="BP11:BP12"/>
    <mergeCell ref="BQ11:BQ12"/>
    <mergeCell ref="BR11:BR12"/>
    <mergeCell ref="BG11:BH11"/>
    <mergeCell ref="BJ11:BJ12"/>
    <mergeCell ref="BK11:BN11"/>
    <mergeCell ref="A13:A18"/>
    <mergeCell ref="B13:B18"/>
    <mergeCell ref="C13:C15"/>
    <mergeCell ref="D13:D15"/>
    <mergeCell ref="E13:E15"/>
    <mergeCell ref="F13:F15"/>
    <mergeCell ref="AL11:AL12"/>
    <mergeCell ref="AM11:AM12"/>
    <mergeCell ref="AN11:BF11"/>
    <mergeCell ref="A10:A12"/>
    <mergeCell ref="B10:B12"/>
    <mergeCell ref="C10:C12"/>
    <mergeCell ref="D10:K10"/>
    <mergeCell ref="N10:BH10"/>
    <mergeCell ref="X13:X15"/>
    <mergeCell ref="Q16:Q18"/>
    <mergeCell ref="R16:R18"/>
    <mergeCell ref="S16:S18"/>
    <mergeCell ref="T16:T18"/>
    <mergeCell ref="U16:U18"/>
    <mergeCell ref="V16:V18"/>
    <mergeCell ref="K16:K18"/>
    <mergeCell ref="L16:L18"/>
    <mergeCell ref="M16:M18"/>
    <mergeCell ref="BJ10:BR10"/>
    <mergeCell ref="D11:D12"/>
    <mergeCell ref="E11:K11"/>
    <mergeCell ref="M13:M15"/>
    <mergeCell ref="N13:N15"/>
    <mergeCell ref="O13:O15"/>
    <mergeCell ref="P13:P15"/>
    <mergeCell ref="Q13:Q15"/>
    <mergeCell ref="R13:R15"/>
    <mergeCell ref="G13:G15"/>
    <mergeCell ref="H13:H15"/>
    <mergeCell ref="I13:I15"/>
    <mergeCell ref="J13:J15"/>
    <mergeCell ref="K13:K15"/>
    <mergeCell ref="L13:L15"/>
    <mergeCell ref="AA13:AA15"/>
    <mergeCell ref="AB13:AB15"/>
    <mergeCell ref="AC13:AC15"/>
    <mergeCell ref="AD13:AD15"/>
    <mergeCell ref="S13:S15"/>
    <mergeCell ref="T13:T15"/>
    <mergeCell ref="U13:U15"/>
    <mergeCell ref="V13:V15"/>
    <mergeCell ref="W13:W15"/>
    <mergeCell ref="BI13:BI15"/>
    <mergeCell ref="BJ13:BJ15"/>
    <mergeCell ref="C16:C18"/>
    <mergeCell ref="D16:D18"/>
    <mergeCell ref="E16:E18"/>
    <mergeCell ref="F16:F18"/>
    <mergeCell ref="G16:G18"/>
    <mergeCell ref="H16:H18"/>
    <mergeCell ref="I16:I18"/>
    <mergeCell ref="J16:J18"/>
    <mergeCell ref="AK13:AK15"/>
    <mergeCell ref="AL13:AL15"/>
    <mergeCell ref="BE13:BE15"/>
    <mergeCell ref="BF13:BF15"/>
    <mergeCell ref="BG13:BG15"/>
    <mergeCell ref="BH13:BH15"/>
    <mergeCell ref="AE13:AE15"/>
    <mergeCell ref="AF13:AF15"/>
    <mergeCell ref="AG13:AG15"/>
    <mergeCell ref="AH13:AH15"/>
    <mergeCell ref="AI13:AI15"/>
    <mergeCell ref="AJ13:AJ15"/>
    <mergeCell ref="Y13:Y15"/>
    <mergeCell ref="Z13:Z15"/>
    <mergeCell ref="N16:N18"/>
    <mergeCell ref="O16:O18"/>
    <mergeCell ref="P16:P18"/>
    <mergeCell ref="AC16:AC18"/>
    <mergeCell ref="AD16:AD18"/>
    <mergeCell ref="AE16:AE18"/>
    <mergeCell ref="AF16:AF18"/>
    <mergeCell ref="AG16:AG18"/>
    <mergeCell ref="AH16:AH18"/>
    <mergeCell ref="W16:W18"/>
    <mergeCell ref="X16:X18"/>
    <mergeCell ref="Y16:Y18"/>
    <mergeCell ref="Z16:Z18"/>
    <mergeCell ref="AA16:AA18"/>
    <mergeCell ref="AB16:AB18"/>
    <mergeCell ref="BG16:BG18"/>
    <mergeCell ref="BH16:BH18"/>
    <mergeCell ref="BI16:BI18"/>
    <mergeCell ref="BJ16:BJ18"/>
    <mergeCell ref="AI16:AI18"/>
    <mergeCell ref="AJ16:AJ18"/>
    <mergeCell ref="AK16:AK18"/>
    <mergeCell ref="AL16:AL18"/>
    <mergeCell ref="BE16:BE18"/>
    <mergeCell ref="BF16:BF18"/>
    <mergeCell ref="BP14:BP15"/>
    <mergeCell ref="BQ14:BQ15"/>
    <mergeCell ref="BR14:BR15"/>
    <mergeCell ref="BP17:BP18"/>
    <mergeCell ref="BQ17:BQ18"/>
    <mergeCell ref="BR17:BR18"/>
    <mergeCell ref="BK17:BK18"/>
    <mergeCell ref="BL17:BL18"/>
    <mergeCell ref="BM17:BM18"/>
    <mergeCell ref="BN17:BN18"/>
    <mergeCell ref="BO17:BO18"/>
  </mergeCells>
  <conditionalFormatting sqref="D13:D15">
    <cfRule type="expression" dxfId="192" priority="8">
      <formula>$M$16&gt;=100%</formula>
    </cfRule>
    <cfRule type="expression" dxfId="191" priority="9">
      <formula>$M$16&lt;100%</formula>
    </cfRule>
    <cfRule type="expression" dxfId="190" priority="10">
      <formula>$M$13&lt;100%</formula>
    </cfRule>
    <cfRule type="expression" dxfId="189" priority="11">
      <formula>$M$13&gt;=100%</formula>
    </cfRule>
  </conditionalFormatting>
  <conditionalFormatting sqref="D16:D18">
    <cfRule type="expression" dxfId="188" priority="6">
      <formula>$M$13&lt;100%</formula>
    </cfRule>
    <cfRule type="expression" dxfId="187" priority="7">
      <formula>$M$13&gt;=100%</formula>
    </cfRule>
  </conditionalFormatting>
  <conditionalFormatting sqref="N13:O13 N16:O16">
    <cfRule type="containsText" dxfId="186" priority="26" operator="containsText" text="RARA VEZ">
      <formula>NOT(ISERROR(SEARCH("RARA VEZ",N13)))</formula>
    </cfRule>
    <cfRule type="containsText" dxfId="185" priority="27" operator="containsText" text="IMPROBABLE">
      <formula>NOT(ISERROR(SEARCH("IMPROBABLE",N13)))</formula>
    </cfRule>
    <cfRule type="containsText" dxfId="184" priority="28" operator="containsText" text="POSIBLE">
      <formula>NOT(ISERROR(SEARCH("POSIBLE",N13)))</formula>
    </cfRule>
    <cfRule type="containsText" dxfId="183" priority="29" operator="containsText" text="PROBABLE">
      <formula>NOT(ISERROR(SEARCH("PROBABLE",N13)))</formula>
    </cfRule>
    <cfRule type="containsText" dxfId="182" priority="30" operator="containsText" text="CASI SEGURO">
      <formula>NOT(ISERROR(SEARCH("CASI SEGURO",N13)))</formula>
    </cfRule>
  </conditionalFormatting>
  <conditionalFormatting sqref="AK13:AK18">
    <cfRule type="containsText" dxfId="181" priority="31" operator="containsText" text="CATASTRÓFICO">
      <formula>NOT(ISERROR(SEARCH("CATASTRÓFICO",AK13)))</formula>
    </cfRule>
    <cfRule type="containsText" dxfId="180" priority="32" operator="containsText" text="MAYOR">
      <formula>NOT(ISERROR(SEARCH("MAYOR",AK13)))</formula>
    </cfRule>
    <cfRule type="containsText" dxfId="179" priority="33" operator="containsText" text="MODERADO">
      <formula>NOT(ISERROR(SEARCH("MODERADO",AK13)))</formula>
    </cfRule>
  </conditionalFormatting>
  <conditionalFormatting sqref="AL13 AL16">
    <cfRule type="containsText" dxfId="178" priority="22" operator="containsText" text="EXTREMO">
      <formula>NOT(ISERROR(SEARCH("EXTREMO",AL13)))</formula>
    </cfRule>
    <cfRule type="containsText" dxfId="177" priority="23" operator="containsText" text="ALTO">
      <formula>NOT(ISERROR(SEARCH("ALTO",AL13)))</formula>
    </cfRule>
    <cfRule type="containsText" dxfId="176" priority="24" operator="containsText" text="MODERADO">
      <formula>NOT(ISERROR(SEARCH("MODERADO",AL13)))</formula>
    </cfRule>
    <cfRule type="containsText" dxfId="175" priority="25" operator="containsText" text="BAJO">
      <formula>NOT(ISERROR(SEARCH("BAJO",AL13)))</formula>
    </cfRule>
  </conditionalFormatting>
  <conditionalFormatting sqref="BG13:BG18">
    <cfRule type="containsText" dxfId="174" priority="15" operator="containsText" text="CASI SEGURO">
      <formula>NOT(ISERROR(SEARCH("CASI SEGURO",BG13)))</formula>
    </cfRule>
    <cfRule type="containsText" dxfId="173" priority="16" operator="containsText" text="PROBABLE">
      <formula>NOT(ISERROR(SEARCH("PROBABLE",BG13)))</formula>
    </cfRule>
    <cfRule type="containsText" dxfId="172" priority="17" operator="containsText" text="POSIBLE">
      <formula>NOT(ISERROR(SEARCH("POSIBLE",BG13)))</formula>
    </cfRule>
    <cfRule type="containsText" dxfId="171" priority="18" operator="containsText" text="IMPROBABLE">
      <formula>NOT(ISERROR(SEARCH("IMPROBABLE",BG13)))</formula>
    </cfRule>
    <cfRule type="containsText" dxfId="170" priority="19" operator="containsText" text="RARA VEZ">
      <formula>NOT(ISERROR(SEARCH("RARA VEZ",BG13)))</formula>
    </cfRule>
  </conditionalFormatting>
  <conditionalFormatting sqref="BH13:BI13 BH14:BH18 BI16">
    <cfRule type="containsText" dxfId="169" priority="13" operator="containsText" text="MAYOR">
      <formula>NOT(ISERROR(SEARCH("MAYOR",BH13)))</formula>
    </cfRule>
    <cfRule type="containsText" dxfId="168" priority="14" operator="containsText" text="CATASTRÓFICO">
      <formula>NOT(ISERROR(SEARCH("CATASTRÓFICO",BH13)))</formula>
    </cfRule>
  </conditionalFormatting>
  <conditionalFormatting sqref="BH13:BI13 BI16 BH14:BH18">
    <cfRule type="containsText" dxfId="167" priority="12" operator="containsText" text="MODERADO">
      <formula>NOT(ISERROR(SEARCH("MODERADO",BH13)))</formula>
    </cfRule>
  </conditionalFormatting>
  <conditionalFormatting sqref="BI13:BI18">
    <cfRule type="containsText" dxfId="166" priority="1" operator="containsText" text="MODERADO">
      <formula>NOT(ISERROR(SEARCH("MODERADO",BI13)))</formula>
    </cfRule>
    <cfRule type="containsText" dxfId="165" priority="2" operator="containsText" text="ALTO">
      <formula>NOT(ISERROR(SEARCH("ALTO",BI13)))</formula>
    </cfRule>
    <cfRule type="containsText" dxfId="164" priority="3" operator="containsText" text="EXTREMO">
      <formula>NOT(ISERROR(SEARCH("EXTREMO",BI13)))</formula>
    </cfRule>
  </conditionalFormatting>
  <conditionalFormatting sqref="BK13:BO13 BK14:BN15">
    <cfRule type="expression" dxfId="163" priority="21">
      <formula>#REF!="DILIGENCIE EL PLAN DE ACCIÓN"</formula>
    </cfRule>
  </conditionalFormatting>
  <conditionalFormatting sqref="BK16:BO17">
    <cfRule type="expression" dxfId="162" priority="4">
      <formula>#REF!="DILIGENCIE EL PLAN DE ACCIÓN"</formula>
    </cfRule>
  </conditionalFormatting>
  <dataValidations count="3">
    <dataValidation type="list" allowBlank="1" showInputMessage="1" showErrorMessage="1" sqref="BI13:BI18" xr:uid="{00000000-0002-0000-0D00-000000000000}">
      <formula1>"EXTREMO,ALTO,MODERADO"</formula1>
    </dataValidation>
    <dataValidation type="list" allowBlank="1" showInputMessage="1" showErrorMessage="1" sqref="BJ13:BJ18" xr:uid="{00000000-0002-0000-0D00-000001000000}">
      <formula1>TRATAMIENTOC</formula1>
    </dataValidation>
    <dataValidation type="list" allowBlank="1" showInputMessage="1" showErrorMessage="1" sqref="K13:K18 I13:I18 G13:G18 E13:E18" xr:uid="{00000000-0002-0000-0D00-000002000000}">
      <formula1>Acción</formula1>
    </dataValidation>
  </dataValidations>
  <pageMargins left="0.7" right="0.7" top="0.75" bottom="0.75" header="0.3" footer="0.3"/>
  <pageSetup paperSize="9" scale="10"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4">
    <tabColor rgb="FFFFC000"/>
  </sheetPr>
  <dimension ref="A1:BR71"/>
  <sheetViews>
    <sheetView view="pageBreakPreview" topLeftCell="A16" zoomScale="60" zoomScaleNormal="40" workbookViewId="0">
      <pane xSplit="1" topLeftCell="BD1" activePane="topRight" state="frozen"/>
      <selection activeCell="A12" sqref="A12"/>
      <selection pane="topRight" activeCell="BR19" sqref="BR19:BR20"/>
    </sheetView>
  </sheetViews>
  <sheetFormatPr baseColWidth="10" defaultColWidth="11.42578125" defaultRowHeight="12"/>
  <cols>
    <col min="1" max="1" width="15.42578125" style="10" customWidth="1"/>
    <col min="2" max="2" width="19.140625"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5.85546875"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42578125" style="10" customWidth="1"/>
    <col min="44" max="44" width="1.42578125"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2.85546875" style="10" customWidth="1"/>
    <col min="65" max="65" width="19.42578125" style="10" customWidth="1"/>
    <col min="66" max="66" width="17.42578125" style="10" customWidth="1"/>
    <col min="67" max="67" width="26.42578125" style="10" customWidth="1"/>
    <col min="68" max="68" width="11.42578125" style="10" customWidth="1"/>
    <col min="69" max="69" width="41.570312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2"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85.5" customHeight="1">
      <c r="A13" s="422" t="s">
        <v>101</v>
      </c>
      <c r="B13" s="422" t="s">
        <v>678</v>
      </c>
      <c r="C13" s="425" t="s">
        <v>6</v>
      </c>
      <c r="D13" s="549" t="s">
        <v>679</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92" t="s">
        <v>179</v>
      </c>
      <c r="R13" s="492" t="s">
        <v>179</v>
      </c>
      <c r="S13" s="492" t="s">
        <v>189</v>
      </c>
      <c r="T13" s="492" t="s">
        <v>189</v>
      </c>
      <c r="U13" s="492" t="s">
        <v>179</v>
      </c>
      <c r="V13" s="492" t="s">
        <v>179</v>
      </c>
      <c r="W13" s="492" t="s">
        <v>179</v>
      </c>
      <c r="X13" s="492" t="s">
        <v>189</v>
      </c>
      <c r="Y13" s="492" t="s">
        <v>189</v>
      </c>
      <c r="Z13" s="492" t="s">
        <v>179</v>
      </c>
      <c r="AA13" s="492" t="s">
        <v>179</v>
      </c>
      <c r="AB13" s="492" t="s">
        <v>179</v>
      </c>
      <c r="AC13" s="492" t="s">
        <v>179</v>
      </c>
      <c r="AD13" s="492" t="s">
        <v>179</v>
      </c>
      <c r="AE13" s="492" t="s">
        <v>179</v>
      </c>
      <c r="AF13" s="492" t="s">
        <v>189</v>
      </c>
      <c r="AG13" s="492" t="s">
        <v>179</v>
      </c>
      <c r="AH13" s="492" t="s">
        <v>179</v>
      </c>
      <c r="AI13" s="397" t="s">
        <v>189</v>
      </c>
      <c r="AJ13" s="398">
        <f>COUNTIF(Q13:AI15,"SI")</f>
        <v>13</v>
      </c>
      <c r="AK13" s="518" t="str">
        <f>+IF(AND(AJ13&gt;0,AJ13&lt;6),"MODERADO",IF(AJ13&gt;=12,"CATASTRÓFICO",IF(AND(AJ13&gt;5,AJ13&lt;12),"MAYOR","")))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704" t="s">
        <v>680</v>
      </c>
      <c r="AN13" s="520" t="s">
        <v>681</v>
      </c>
      <c r="AO13" s="397" t="s">
        <v>172</v>
      </c>
      <c r="AP13" s="165">
        <f>IF(AO13="Asignado",15,0)</f>
        <v>15</v>
      </c>
      <c r="AQ13" s="397" t="s">
        <v>173</v>
      </c>
      <c r="AR13" s="165">
        <f>IF(AQ13="adecuado",15,0)</f>
        <v>15</v>
      </c>
      <c r="AS13" s="397" t="s">
        <v>174</v>
      </c>
      <c r="AT13" s="165">
        <f>IF(AS13="Oportuna",15,0)</f>
        <v>15</v>
      </c>
      <c r="AU13" s="397" t="s">
        <v>175</v>
      </c>
      <c r="AV13" s="165">
        <f>IF(AU13="Prevenir",15,IF(AU13="Detectar",10,0))</f>
        <v>15</v>
      </c>
      <c r="AW13" s="397" t="s">
        <v>176</v>
      </c>
      <c r="AX13" s="165">
        <f>IF(AW13="Confiable",15,0)</f>
        <v>15</v>
      </c>
      <c r="AY13" s="397" t="s">
        <v>177</v>
      </c>
      <c r="AZ13" s="165">
        <f>IF(AY13="Se investigan y resuelven oportunamente",15,0)</f>
        <v>15</v>
      </c>
      <c r="BA13" s="397" t="s">
        <v>178</v>
      </c>
      <c r="BB13" s="397">
        <f>IF(BA13="Completa",10,IF(BA13="Incompleta",5,0))</f>
        <v>10</v>
      </c>
      <c r="BC13" s="397">
        <f>BB13+AZ13+AX13+AV13+AT13+AR13+AP13</f>
        <v>100</v>
      </c>
      <c r="BD13" s="508" t="str">
        <f>IF(BC13&gt;95,"FUERTE",IF(AND(BC13&lt;95.01,BC13&gt;85.02),"MODERADO",IF(AND(BC13&lt;85.01,BC13&gt;1),"DEBIL","ESTABLECER CONTROL")))</f>
        <v>FUERTE</v>
      </c>
      <c r="BE13" s="475">
        <f>AVERAGE(BC13:BC15)</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461" t="s">
        <v>682</v>
      </c>
      <c r="BL13" s="461" t="s">
        <v>683</v>
      </c>
      <c r="BM13" s="499">
        <v>45809</v>
      </c>
      <c r="BN13" s="499">
        <v>46006</v>
      </c>
      <c r="BO13" s="520" t="s">
        <v>684</v>
      </c>
      <c r="BP13" s="397" t="s">
        <v>806</v>
      </c>
      <c r="BQ13" s="567" t="s">
        <v>794</v>
      </c>
      <c r="BR13" s="569" t="s">
        <v>78</v>
      </c>
    </row>
    <row r="14" spans="1:70" ht="109.5" customHeight="1">
      <c r="A14" s="423"/>
      <c r="B14" s="423"/>
      <c r="C14" s="426"/>
      <c r="D14" s="550"/>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398"/>
      <c r="AJ14" s="398"/>
      <c r="AK14" s="403"/>
      <c r="AL14" s="400"/>
      <c r="AM14" s="705"/>
      <c r="AN14" s="706"/>
      <c r="AO14" s="492"/>
      <c r="AP14" s="133">
        <f t="shared" ref="AP14:AP24" si="0">IF(AO14="Asignado",15,0)</f>
        <v>0</v>
      </c>
      <c r="AQ14" s="492"/>
      <c r="AR14" s="133">
        <f t="shared" ref="AR14:AR24" si="1">IF(AQ14="adecuado",15,0)</f>
        <v>0</v>
      </c>
      <c r="AS14" s="492"/>
      <c r="AT14" s="133">
        <f t="shared" ref="AT14:AT15" si="2">IF(AS14="Oportuna",15,0)</f>
        <v>0</v>
      </c>
      <c r="AU14" s="492"/>
      <c r="AV14" s="133">
        <f t="shared" ref="AV14:AV15" si="3">IF(AU14="Prevenir",15,IF(AU14="Detectar",10,0))</f>
        <v>0</v>
      </c>
      <c r="AW14" s="492"/>
      <c r="AX14" s="133">
        <f t="shared" ref="AX14:AX24" si="4">IF(AW14="Confiable",15,0)</f>
        <v>0</v>
      </c>
      <c r="AY14" s="492"/>
      <c r="AZ14" s="133">
        <f t="shared" ref="AZ14:AZ24" si="5">IF(AY14="Se investigan y resuelven oportunamente",15,0)</f>
        <v>0</v>
      </c>
      <c r="BA14" s="492"/>
      <c r="BB14" s="492"/>
      <c r="BC14" s="492"/>
      <c r="BD14" s="509"/>
      <c r="BE14" s="475"/>
      <c r="BF14" s="449"/>
      <c r="BG14" s="449"/>
      <c r="BH14" s="449"/>
      <c r="BI14" s="452"/>
      <c r="BJ14" s="398"/>
      <c r="BK14" s="507"/>
      <c r="BL14" s="507"/>
      <c r="BM14" s="500"/>
      <c r="BN14" s="500"/>
      <c r="BO14" s="521"/>
      <c r="BP14" s="492"/>
      <c r="BQ14" s="702"/>
      <c r="BR14" s="703"/>
    </row>
    <row r="15" spans="1:70" ht="132.75" thickBot="1">
      <c r="A15" s="423"/>
      <c r="B15" s="423"/>
      <c r="C15" s="427"/>
      <c r="D15" s="551"/>
      <c r="E15" s="438"/>
      <c r="F15" s="482"/>
      <c r="G15" s="438"/>
      <c r="H15" s="482"/>
      <c r="I15" s="438"/>
      <c r="J15" s="485"/>
      <c r="K15" s="438"/>
      <c r="L15" s="488"/>
      <c r="M15" s="488"/>
      <c r="N15" s="408"/>
      <c r="O15" s="410"/>
      <c r="P15" s="408"/>
      <c r="Q15" s="407"/>
      <c r="R15" s="407"/>
      <c r="S15" s="407"/>
      <c r="T15" s="407"/>
      <c r="U15" s="407"/>
      <c r="V15" s="407"/>
      <c r="W15" s="407"/>
      <c r="X15" s="407"/>
      <c r="Y15" s="407"/>
      <c r="Z15" s="407"/>
      <c r="AA15" s="407"/>
      <c r="AB15" s="407"/>
      <c r="AC15" s="407"/>
      <c r="AD15" s="407"/>
      <c r="AE15" s="407"/>
      <c r="AF15" s="407"/>
      <c r="AG15" s="407"/>
      <c r="AH15" s="407"/>
      <c r="AI15" s="399"/>
      <c r="AJ15" s="399"/>
      <c r="AK15" s="404"/>
      <c r="AL15" s="401"/>
      <c r="AM15" s="217" t="s">
        <v>685</v>
      </c>
      <c r="AN15" s="218" t="s">
        <v>686</v>
      </c>
      <c r="AO15" s="164" t="s">
        <v>172</v>
      </c>
      <c r="AP15" s="166">
        <f t="shared" si="0"/>
        <v>15</v>
      </c>
      <c r="AQ15" s="166" t="s">
        <v>173</v>
      </c>
      <c r="AR15" s="166">
        <f t="shared" si="1"/>
        <v>15</v>
      </c>
      <c r="AS15" s="166" t="s">
        <v>174</v>
      </c>
      <c r="AT15" s="166">
        <f t="shared" si="2"/>
        <v>15</v>
      </c>
      <c r="AU15" s="166" t="s">
        <v>175</v>
      </c>
      <c r="AV15" s="166">
        <f t="shared" si="3"/>
        <v>15</v>
      </c>
      <c r="AW15" s="166" t="s">
        <v>176</v>
      </c>
      <c r="AX15" s="166">
        <f t="shared" si="4"/>
        <v>15</v>
      </c>
      <c r="AY15" s="166" t="s">
        <v>177</v>
      </c>
      <c r="AZ15" s="166">
        <f t="shared" si="5"/>
        <v>15</v>
      </c>
      <c r="BA15" s="166" t="s">
        <v>178</v>
      </c>
      <c r="BB15" s="166">
        <f t="shared" ref="BB15:BB24" si="6">IF(BA15="Completa",10,IF(BA15="Incompleta",5,0))</f>
        <v>10</v>
      </c>
      <c r="BC15" s="166">
        <f t="shared" ref="BC15:BC24" si="7">BB15+AZ15+AX15+AV15+AT15+AR15+AP15</f>
        <v>100</v>
      </c>
      <c r="BD15" s="175" t="str">
        <f t="shared" ref="BD15:BD24" si="8">IF(BC15&gt;95,"FUERTE",IF(AND(BC15&lt;95.01,BC15&gt;85.02),"MODERADO",IF(AND(BC15&lt;85.01,BC15&gt;1),"DEBIL","ESTABLECER CONTROL")))</f>
        <v>FUERTE</v>
      </c>
      <c r="BE15" s="476"/>
      <c r="BF15" s="450"/>
      <c r="BG15" s="450"/>
      <c r="BH15" s="450"/>
      <c r="BI15" s="453"/>
      <c r="BJ15" s="399"/>
      <c r="BK15" s="228" t="s">
        <v>687</v>
      </c>
      <c r="BL15" s="228" t="s">
        <v>683</v>
      </c>
      <c r="BM15" s="209">
        <v>45809</v>
      </c>
      <c r="BN15" s="209">
        <v>46006</v>
      </c>
      <c r="BO15" s="522"/>
      <c r="BP15" s="354" t="s">
        <v>806</v>
      </c>
      <c r="BQ15" s="12" t="s">
        <v>780</v>
      </c>
      <c r="BR15" s="355" t="s">
        <v>78</v>
      </c>
    </row>
    <row r="16" spans="1:70" ht="50.1" customHeight="1">
      <c r="A16" s="423"/>
      <c r="B16" s="423"/>
      <c r="C16" s="425" t="s">
        <v>541</v>
      </c>
      <c r="D16" s="719" t="s">
        <v>688</v>
      </c>
      <c r="E16" s="436" t="s">
        <v>179</v>
      </c>
      <c r="F16" s="480"/>
      <c r="G16" s="436" t="s">
        <v>179</v>
      </c>
      <c r="H16" s="480"/>
      <c r="I16" s="436" t="s">
        <v>179</v>
      </c>
      <c r="J16" s="480"/>
      <c r="K16" s="436" t="s">
        <v>179</v>
      </c>
      <c r="L16" s="486">
        <f t="shared" ref="L16" si="9">IF(K16="SI",25%,0%)</f>
        <v>0.25</v>
      </c>
      <c r="M16" s="486">
        <f t="shared" ref="M16" si="10">F16+H16+J16+L16</f>
        <v>0.25</v>
      </c>
      <c r="N16" s="406" t="s">
        <v>478</v>
      </c>
      <c r="O16" s="409" t="str">
        <f>+IF(N16="NO SE HA PRESENTADO EN LOS UlTIMOS 5 AÑOS","RARA VEZ",IF(N16="AL MENOS 1 VEZ EN LOS ULTIMOS 5 AÑOS","IMPROBABLE",IF(N16="AL MENOS 1 VEZ EN LOS ULTIMOS 2 AÑOS","POSIBLE",IF(N16="AL MENOS 1 VEZ EN EL ULTIMO AÑO","PROBABLE",IF(N16="MAS DE 1 VEZ AL AÑO","CASI SEGURO","ERROR")))))</f>
        <v>RARA VEZ</v>
      </c>
      <c r="P16" s="406" t="str">
        <f t="shared" ref="P16" si="11">+IF(O16="RARA VEZ","20%",IF(O16="IMPROBABLE","40%",IF(O16="POSIBLE","60%",IF(O16="PROBABLE","80%",IF(O16="CASI SEGURO","100%","ERROR")))))</f>
        <v>20%</v>
      </c>
      <c r="Q16" s="520" t="s">
        <v>179</v>
      </c>
      <c r="R16" s="520" t="s">
        <v>179</v>
      </c>
      <c r="S16" s="520" t="s">
        <v>189</v>
      </c>
      <c r="T16" s="520" t="s">
        <v>189</v>
      </c>
      <c r="U16" s="520" t="s">
        <v>179</v>
      </c>
      <c r="V16" s="520" t="s">
        <v>179</v>
      </c>
      <c r="W16" s="520" t="s">
        <v>189</v>
      </c>
      <c r="X16" s="520" t="s">
        <v>189</v>
      </c>
      <c r="Y16" s="520" t="s">
        <v>189</v>
      </c>
      <c r="Z16" s="520" t="s">
        <v>179</v>
      </c>
      <c r="AA16" s="520" t="s">
        <v>179</v>
      </c>
      <c r="AB16" s="520" t="s">
        <v>179</v>
      </c>
      <c r="AC16" s="520" t="s">
        <v>179</v>
      </c>
      <c r="AD16" s="520" t="s">
        <v>179</v>
      </c>
      <c r="AE16" s="520" t="s">
        <v>179</v>
      </c>
      <c r="AF16" s="520" t="s">
        <v>189</v>
      </c>
      <c r="AG16" s="520" t="s">
        <v>179</v>
      </c>
      <c r="AH16" s="520" t="s">
        <v>179</v>
      </c>
      <c r="AI16" s="520" t="s">
        <v>189</v>
      </c>
      <c r="AJ16" s="397">
        <f t="shared" ref="AJ16" si="12">COUNTIF(Q16:AI18,"SI")</f>
        <v>12</v>
      </c>
      <c r="AK16" s="518" t="str">
        <f>+IF(AND(AJ16&gt;0,AJ16&lt;6),"MODERADO",IF(AJ16&gt;=12,"CATASTRÓFICO",IF(AND(AJ16&gt;5,AJ16&lt;12),"MAYOR","")))</f>
        <v>CATASTRÓFICO</v>
      </c>
      <c r="AL16" s="519"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4" t="s">
        <v>689</v>
      </c>
      <c r="AN16" s="205" t="s">
        <v>690</v>
      </c>
      <c r="AO16" s="181" t="s">
        <v>172</v>
      </c>
      <c r="AP16" s="15">
        <f t="shared" si="0"/>
        <v>15</v>
      </c>
      <c r="AQ16" s="181" t="s">
        <v>173</v>
      </c>
      <c r="AR16" s="15">
        <f t="shared" si="1"/>
        <v>15</v>
      </c>
      <c r="AS16" s="181" t="s">
        <v>174</v>
      </c>
      <c r="AT16" s="15">
        <f>IF(AS16="Oportuna",15,0)</f>
        <v>15</v>
      </c>
      <c r="AU16" s="181" t="s">
        <v>175</v>
      </c>
      <c r="AV16" s="15">
        <f>IF(AU16="Prevenir",15,IF(AU16="Detectar",10,0))</f>
        <v>15</v>
      </c>
      <c r="AW16" s="181" t="s">
        <v>176</v>
      </c>
      <c r="AX16" s="15">
        <f t="shared" si="4"/>
        <v>15</v>
      </c>
      <c r="AY16" s="181" t="s">
        <v>177</v>
      </c>
      <c r="AZ16" s="15">
        <f t="shared" si="5"/>
        <v>15</v>
      </c>
      <c r="BA16" s="181" t="s">
        <v>178</v>
      </c>
      <c r="BB16" s="15">
        <f t="shared" si="6"/>
        <v>10</v>
      </c>
      <c r="BC16" s="15">
        <f t="shared" si="7"/>
        <v>100</v>
      </c>
      <c r="BD16" s="225" t="str">
        <f t="shared" si="8"/>
        <v>FUERTE</v>
      </c>
      <c r="BE16" s="510">
        <f>AVERAGE(BC16)</f>
        <v>100</v>
      </c>
      <c r="BF16" s="474" t="str">
        <f t="shared" ref="BF16" si="13">IF(BE16&gt;95,"FUERTE",IF(AND(BE16&lt;95.01,BE16&gt;85.02),"MODERADO",IF(AND(BE16&lt;85.01,BE16&gt;1),"DEBIL","0")))</f>
        <v>FUERTE</v>
      </c>
      <c r="BG16" s="474" t="str">
        <f t="shared" ref="BG16" si="14">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51" t="str">
        <f t="shared" ref="BH16" si="15">AK16</f>
        <v>CATASTRÓFICO</v>
      </c>
      <c r="BI16" s="451" t="s">
        <v>545</v>
      </c>
      <c r="BJ16" s="448" t="s">
        <v>280</v>
      </c>
      <c r="BK16" s="461" t="s">
        <v>691</v>
      </c>
      <c r="BL16" s="461" t="s">
        <v>683</v>
      </c>
      <c r="BM16" s="499">
        <v>45809</v>
      </c>
      <c r="BN16" s="499">
        <v>46006</v>
      </c>
      <c r="BO16" s="461" t="s">
        <v>692</v>
      </c>
      <c r="BP16" s="716" t="s">
        <v>806</v>
      </c>
      <c r="BQ16" s="444" t="s">
        <v>781</v>
      </c>
      <c r="BR16" s="465" t="s">
        <v>78</v>
      </c>
    </row>
    <row r="17" spans="1:70" ht="82.5" customHeight="1">
      <c r="A17" s="423"/>
      <c r="B17" s="423"/>
      <c r="C17" s="426"/>
      <c r="D17" s="720"/>
      <c r="E17" s="437"/>
      <c r="F17" s="481"/>
      <c r="G17" s="437"/>
      <c r="H17" s="481"/>
      <c r="I17" s="437"/>
      <c r="J17" s="481"/>
      <c r="K17" s="437"/>
      <c r="L17" s="487"/>
      <c r="M17" s="487"/>
      <c r="N17" s="407"/>
      <c r="O17" s="384"/>
      <c r="P17" s="407"/>
      <c r="Q17" s="521"/>
      <c r="R17" s="521"/>
      <c r="S17" s="521"/>
      <c r="T17" s="521"/>
      <c r="U17" s="521"/>
      <c r="V17" s="521"/>
      <c r="W17" s="521"/>
      <c r="X17" s="521"/>
      <c r="Y17" s="521"/>
      <c r="Z17" s="521"/>
      <c r="AA17" s="521"/>
      <c r="AB17" s="521"/>
      <c r="AC17" s="521"/>
      <c r="AD17" s="521"/>
      <c r="AE17" s="521"/>
      <c r="AF17" s="521"/>
      <c r="AG17" s="521"/>
      <c r="AH17" s="521"/>
      <c r="AI17" s="521"/>
      <c r="AJ17" s="398"/>
      <c r="AK17" s="403"/>
      <c r="AL17" s="400"/>
      <c r="AM17" s="571" t="s">
        <v>693</v>
      </c>
      <c r="AN17" s="573" t="s">
        <v>686</v>
      </c>
      <c r="AO17" s="465" t="s">
        <v>172</v>
      </c>
      <c r="AP17" s="12">
        <f t="shared" si="0"/>
        <v>15</v>
      </c>
      <c r="AQ17" s="465" t="s">
        <v>173</v>
      </c>
      <c r="AR17" s="12">
        <f t="shared" si="1"/>
        <v>15</v>
      </c>
      <c r="AS17" s="465" t="s">
        <v>174</v>
      </c>
      <c r="AT17" s="12">
        <f t="shared" ref="AT17:AT24" si="16">IF(AS17="Oportuna",15,0)</f>
        <v>15</v>
      </c>
      <c r="AU17" s="465" t="s">
        <v>175</v>
      </c>
      <c r="AV17" s="12">
        <f t="shared" ref="AV17:AV24" si="17">IF(AU17="Prevenir",15,IF(AU17="Detectar",10,0))</f>
        <v>15</v>
      </c>
      <c r="AW17" s="465" t="s">
        <v>176</v>
      </c>
      <c r="AX17" s="12">
        <f t="shared" si="4"/>
        <v>15</v>
      </c>
      <c r="AY17" s="465" t="s">
        <v>177</v>
      </c>
      <c r="AZ17" s="12">
        <f t="shared" si="5"/>
        <v>15</v>
      </c>
      <c r="BA17" s="465" t="s">
        <v>178</v>
      </c>
      <c r="BB17" s="12">
        <f t="shared" si="6"/>
        <v>10</v>
      </c>
      <c r="BC17" s="12">
        <f t="shared" si="7"/>
        <v>100</v>
      </c>
      <c r="BD17" s="575" t="str">
        <f t="shared" si="8"/>
        <v>FUERTE</v>
      </c>
      <c r="BE17" s="475"/>
      <c r="BF17" s="449"/>
      <c r="BG17" s="449"/>
      <c r="BH17" s="449"/>
      <c r="BI17" s="452"/>
      <c r="BJ17" s="398"/>
      <c r="BK17" s="462"/>
      <c r="BL17" s="462"/>
      <c r="BM17" s="574"/>
      <c r="BN17" s="574"/>
      <c r="BO17" s="462"/>
      <c r="BP17" s="717"/>
      <c r="BQ17" s="568"/>
      <c r="BR17" s="398"/>
    </row>
    <row r="18" spans="1:70" ht="57" customHeight="1" thickBot="1">
      <c r="A18" s="423"/>
      <c r="B18" s="423"/>
      <c r="C18" s="427"/>
      <c r="D18" s="721"/>
      <c r="E18" s="438"/>
      <c r="F18" s="482"/>
      <c r="G18" s="438"/>
      <c r="H18" s="482"/>
      <c r="I18" s="438"/>
      <c r="J18" s="482"/>
      <c r="K18" s="438"/>
      <c r="L18" s="488"/>
      <c r="M18" s="488"/>
      <c r="N18" s="408"/>
      <c r="O18" s="410"/>
      <c r="P18" s="408"/>
      <c r="Q18" s="522"/>
      <c r="R18" s="522"/>
      <c r="S18" s="522"/>
      <c r="T18" s="522"/>
      <c r="U18" s="522"/>
      <c r="V18" s="522"/>
      <c r="W18" s="522"/>
      <c r="X18" s="522"/>
      <c r="Y18" s="522"/>
      <c r="Z18" s="522"/>
      <c r="AA18" s="522"/>
      <c r="AB18" s="522"/>
      <c r="AC18" s="522"/>
      <c r="AD18" s="522"/>
      <c r="AE18" s="522"/>
      <c r="AF18" s="522"/>
      <c r="AG18" s="522"/>
      <c r="AH18" s="522"/>
      <c r="AI18" s="522"/>
      <c r="AJ18" s="399"/>
      <c r="AK18" s="404"/>
      <c r="AL18" s="401"/>
      <c r="AM18" s="572"/>
      <c r="AN18" s="522"/>
      <c r="AO18" s="399"/>
      <c r="AP18" s="252">
        <f t="shared" si="0"/>
        <v>0</v>
      </c>
      <c r="AQ18" s="399"/>
      <c r="AR18" s="252">
        <f t="shared" si="1"/>
        <v>0</v>
      </c>
      <c r="AS18" s="399"/>
      <c r="AT18" s="252">
        <f t="shared" si="16"/>
        <v>0</v>
      </c>
      <c r="AU18" s="399"/>
      <c r="AV18" s="252">
        <f t="shared" si="17"/>
        <v>0</v>
      </c>
      <c r="AW18" s="399"/>
      <c r="AX18" s="252">
        <f t="shared" si="4"/>
        <v>0</v>
      </c>
      <c r="AY18" s="399"/>
      <c r="AZ18" s="252">
        <f t="shared" si="5"/>
        <v>0</v>
      </c>
      <c r="BA18" s="399"/>
      <c r="BB18" s="252">
        <f t="shared" si="6"/>
        <v>0</v>
      </c>
      <c r="BC18" s="252">
        <f t="shared" si="7"/>
        <v>0</v>
      </c>
      <c r="BD18" s="576"/>
      <c r="BE18" s="476"/>
      <c r="BF18" s="450"/>
      <c r="BG18" s="450"/>
      <c r="BH18" s="450"/>
      <c r="BI18" s="453"/>
      <c r="BJ18" s="399"/>
      <c r="BK18" s="463"/>
      <c r="BL18" s="463"/>
      <c r="BM18" s="460"/>
      <c r="BN18" s="460"/>
      <c r="BO18" s="463"/>
      <c r="BP18" s="718"/>
      <c r="BQ18" s="445"/>
      <c r="BR18" s="399"/>
    </row>
    <row r="19" spans="1:70" ht="112.5" customHeight="1">
      <c r="A19" s="423"/>
      <c r="B19" s="423"/>
      <c r="C19" s="425" t="s">
        <v>542</v>
      </c>
      <c r="D19" s="713" t="s">
        <v>694</v>
      </c>
      <c r="E19" s="564" t="s">
        <v>179</v>
      </c>
      <c r="F19" s="565"/>
      <c r="G19" s="564" t="s">
        <v>179</v>
      </c>
      <c r="H19" s="565"/>
      <c r="I19" s="564" t="s">
        <v>179</v>
      </c>
      <c r="J19" s="565"/>
      <c r="K19" s="710" t="s">
        <v>179</v>
      </c>
      <c r="L19" s="487">
        <f>IF(K19="SI",25%,0%)</f>
        <v>0.25</v>
      </c>
      <c r="M19" s="487">
        <f t="shared" ref="M19" si="18">F19+H19+J19+L19</f>
        <v>0.25</v>
      </c>
      <c r="N19" s="492" t="s">
        <v>478</v>
      </c>
      <c r="O19" s="566" t="str">
        <f t="shared" ref="O19" si="19">+IF(N19="NO SE HA PRESENTADO EN LOS UlTIMOS 5 AÑOS","RARA VEZ",IF(N19="AL MENOS 1 VEZ EN LOS ULTIMOS 5 AÑOS","IMPROBABLE",IF(N19="AL MENOS 1 VEZ EN LOS ULTIMOS 2 AÑOS","POSIBLE",IF(N19="AL MENOS 1 VEZ EN EL ULTIMO AÑO","PROBABLE",IF(N19="MAS DE 1 VEZ AL AÑO","CASI SEGURO","ERROR")))))</f>
        <v>RARA VEZ</v>
      </c>
      <c r="P19" s="492" t="str">
        <f t="shared" ref="P19" si="20">+IF(O19="RARA VEZ","20%",IF(O19="IMPROBABLE","40%",IF(O19="POSIBLE","60%",IF(O19="PROBABLE","80%",IF(O19="CASI SEGURO","100%","ERROR")))))</f>
        <v>20%</v>
      </c>
      <c r="Q19" s="521" t="s">
        <v>179</v>
      </c>
      <c r="R19" s="521" t="s">
        <v>189</v>
      </c>
      <c r="S19" s="521" t="s">
        <v>189</v>
      </c>
      <c r="T19" s="521" t="s">
        <v>189</v>
      </c>
      <c r="U19" s="521" t="s">
        <v>189</v>
      </c>
      <c r="V19" s="521" t="s">
        <v>189</v>
      </c>
      <c r="W19" s="521" t="s">
        <v>189</v>
      </c>
      <c r="X19" s="521" t="s">
        <v>189</v>
      </c>
      <c r="Y19" s="521" t="s">
        <v>189</v>
      </c>
      <c r="Z19" s="521" t="s">
        <v>179</v>
      </c>
      <c r="AA19" s="521" t="s">
        <v>189</v>
      </c>
      <c r="AB19" s="521" t="s">
        <v>179</v>
      </c>
      <c r="AC19" s="521" t="s">
        <v>179</v>
      </c>
      <c r="AD19" s="521" t="s">
        <v>179</v>
      </c>
      <c r="AE19" s="521" t="s">
        <v>189</v>
      </c>
      <c r="AF19" s="521" t="s">
        <v>189</v>
      </c>
      <c r="AG19" s="521" t="s">
        <v>179</v>
      </c>
      <c r="AH19" s="521" t="s">
        <v>179</v>
      </c>
      <c r="AI19" s="521" t="s">
        <v>189</v>
      </c>
      <c r="AJ19" s="398">
        <f>COUNTIF(Q19:AI21,"SI")</f>
        <v>7</v>
      </c>
      <c r="AK19" s="402" t="str">
        <f t="shared" ref="AK19:AK22" si="21">+IF(AND(AJ19&gt;0,AJ19&lt;6),"MODERADO",IF(AJ19&gt;=12,"CATASTRÓFICO",IF(AND(AJ19&gt;5,AJ19&lt;12),"MAYOR","")))</f>
        <v>MAYOR</v>
      </c>
      <c r="AL19" s="376" t="str">
        <f t="shared" ref="AL19" si="22">+IF((O19="RARA VEZ")*AND(AK19="MODERADO"),"MODERADO",IF((O19="RARA VEZ")*AND(AK19="MAYOR"),"ALTO",IF((O19="RARA VEZ")*AND(AK19="CATASTRÓFICO"),"EXTREMO",IF((O19="IMPROBABLE")*AND(AK19="MODERADO"),"MODERADO",IF((O19="IMPROBABLE")*AND(AK19="MAYOR"),"ALTO",IF((O19="IMPROBABLE")*AND(AK19="CATASTRÓFICO"),"EXTREMO",IF((O19="POSIBLE")*AND(AK19="MODERADO"),"ALTO",IF((O19="POSIBLE")*AND(AK19="MAYOR"),"EXTREMO",IF((O19="POSIBLE")*AND(AK19="CATASTRÓFICO"),"EXTREMO",IF((O19="PROBABLE")*AND(AK19="MODERADO"),"ALTO",IF((O19="PROBABLE")*AND(AK19="MAYOR"),"EXTREMO",IF((O19="PROBABLE")*AND(AK19="CATASTRÓFICO"),"EXTREMO",IF((O19="CASI SEGURO")*AND(AK19="MODERADO"),"EXTREMO",IF((O19="CASI SEGURO")*AND(AK19="MAYOR"),"EXTREMO",IF((O19="CASI SEGURO")*AND(AK19="CATASTRÓFICO"),"EXTREMO","ERROR")))))))))))))))</f>
        <v>ALTO</v>
      </c>
      <c r="AM19" s="306" t="s">
        <v>695</v>
      </c>
      <c r="AN19" s="214" t="s">
        <v>696</v>
      </c>
      <c r="AO19" s="140" t="s">
        <v>172</v>
      </c>
      <c r="AP19" s="165">
        <f t="shared" si="0"/>
        <v>15</v>
      </c>
      <c r="AQ19" s="165" t="s">
        <v>173</v>
      </c>
      <c r="AR19" s="165">
        <f t="shared" si="1"/>
        <v>15</v>
      </c>
      <c r="AS19" s="165" t="s">
        <v>174</v>
      </c>
      <c r="AT19" s="165">
        <f t="shared" si="16"/>
        <v>15</v>
      </c>
      <c r="AU19" s="165" t="s">
        <v>175</v>
      </c>
      <c r="AV19" s="165">
        <f t="shared" si="17"/>
        <v>15</v>
      </c>
      <c r="AW19" s="165" t="s">
        <v>176</v>
      </c>
      <c r="AX19" s="165">
        <f t="shared" si="4"/>
        <v>15</v>
      </c>
      <c r="AY19" s="165" t="s">
        <v>177</v>
      </c>
      <c r="AZ19" s="165">
        <f t="shared" si="5"/>
        <v>15</v>
      </c>
      <c r="BA19" s="165" t="s">
        <v>178</v>
      </c>
      <c r="BB19" s="165">
        <f t="shared" si="6"/>
        <v>10</v>
      </c>
      <c r="BC19" s="165">
        <f t="shared" si="7"/>
        <v>100</v>
      </c>
      <c r="BD19" s="173" t="str">
        <f t="shared" si="8"/>
        <v>FUERTE</v>
      </c>
      <c r="BE19" s="475">
        <f>AVERAGE(BC19:BC20)</f>
        <v>100</v>
      </c>
      <c r="BF19" s="449" t="str">
        <f t="shared" ref="BF19" si="23">IF(BE19&gt;95,"FUERTE",IF(AND(BE19&lt;95.01,BE19&gt;85.02),"MODERADO",IF(AND(BE19&lt;85.01,BE19&gt;1),"DEBIL","0")))</f>
        <v>FUERTE</v>
      </c>
      <c r="BG19" s="449" t="str">
        <f t="shared" ref="BG19" si="24">IF(AND(O19="RARA VEZ",BF19="FUERTE"),"RARA VEZ",IF(AND(O19="RARA VEZ",BF19="MODERADO"),"RARA VEZ",IF(AND(O19="IMPROBABLE",BF19="FUERTE"),"RARA VEZ",IF(AND(O19="IMPROBABLE",BF19="MODERADO"),"RARA VEZ",IF(AND(O19="POSIBLE",BF19="FUERTE"),"RARA VEZ",IF(AND(O19="POSIBLE",BF19="MODERADO"),"IMPROBABLE",IF(AND(O19="PROBABLE",BF19="FUERTE"),"IMPROBABLE",IF(AND(O19="PROBABLE",BF19="MODERADO"),"POSIBLE",IF(AND(O19="CASI SEGURO",BF19="FUERTE"),"POSIBLE",IF(AND(O19="CASI SEGURO",BF19="MODERADO"),"PROBABLE",IF(BF19="DEBIL",O19,"ERROR")))))))))))</f>
        <v>RARA VEZ</v>
      </c>
      <c r="BH19" s="452" t="str">
        <f t="shared" ref="BH19" si="25">AK19</f>
        <v>MAYOR</v>
      </c>
      <c r="BI19" s="451" t="s">
        <v>568</v>
      </c>
      <c r="BJ19" s="709" t="s">
        <v>280</v>
      </c>
      <c r="BK19" s="461" t="s">
        <v>697</v>
      </c>
      <c r="BL19" s="461" t="s">
        <v>683</v>
      </c>
      <c r="BM19" s="499">
        <v>45809</v>
      </c>
      <c r="BN19" s="499">
        <v>46006</v>
      </c>
      <c r="BO19" s="461" t="s">
        <v>684</v>
      </c>
      <c r="BP19" s="707" t="s">
        <v>806</v>
      </c>
      <c r="BQ19" s="567" t="s">
        <v>831</v>
      </c>
      <c r="BR19" s="397" t="s">
        <v>78</v>
      </c>
    </row>
    <row r="20" spans="1:70" ht="78.75" customHeight="1" thickBot="1">
      <c r="A20" s="423"/>
      <c r="B20" s="423"/>
      <c r="C20" s="426"/>
      <c r="D20" s="714"/>
      <c r="E20" s="437"/>
      <c r="F20" s="481"/>
      <c r="G20" s="437"/>
      <c r="H20" s="481"/>
      <c r="I20" s="437"/>
      <c r="J20" s="481"/>
      <c r="K20" s="711"/>
      <c r="L20" s="487"/>
      <c r="M20" s="487"/>
      <c r="N20" s="407"/>
      <c r="O20" s="384"/>
      <c r="P20" s="407"/>
      <c r="Q20" s="521"/>
      <c r="R20" s="521"/>
      <c r="S20" s="521"/>
      <c r="T20" s="521"/>
      <c r="U20" s="521"/>
      <c r="V20" s="521"/>
      <c r="W20" s="521"/>
      <c r="X20" s="521"/>
      <c r="Y20" s="521"/>
      <c r="Z20" s="521"/>
      <c r="AA20" s="521"/>
      <c r="AB20" s="521"/>
      <c r="AC20" s="521"/>
      <c r="AD20" s="521"/>
      <c r="AE20" s="521"/>
      <c r="AF20" s="521"/>
      <c r="AG20" s="521"/>
      <c r="AH20" s="521"/>
      <c r="AI20" s="521"/>
      <c r="AJ20" s="398"/>
      <c r="AK20" s="403"/>
      <c r="AL20" s="400"/>
      <c r="AM20" s="249" t="s">
        <v>698</v>
      </c>
      <c r="AN20" s="257" t="s">
        <v>681</v>
      </c>
      <c r="AO20" s="67" t="s">
        <v>172</v>
      </c>
      <c r="AP20" s="133">
        <f t="shared" si="0"/>
        <v>15</v>
      </c>
      <c r="AQ20" s="133" t="s">
        <v>173</v>
      </c>
      <c r="AR20" s="133">
        <f t="shared" si="1"/>
        <v>15</v>
      </c>
      <c r="AS20" s="133" t="s">
        <v>174</v>
      </c>
      <c r="AT20" s="133">
        <f t="shared" si="16"/>
        <v>15</v>
      </c>
      <c r="AU20" s="133" t="s">
        <v>175</v>
      </c>
      <c r="AV20" s="133">
        <f t="shared" si="17"/>
        <v>15</v>
      </c>
      <c r="AW20" s="133" t="s">
        <v>176</v>
      </c>
      <c r="AX20" s="133">
        <f t="shared" si="4"/>
        <v>15</v>
      </c>
      <c r="AY20" s="133" t="s">
        <v>177</v>
      </c>
      <c r="AZ20" s="133">
        <f t="shared" si="5"/>
        <v>15</v>
      </c>
      <c r="BA20" s="133" t="s">
        <v>178</v>
      </c>
      <c r="BB20" s="133">
        <f t="shared" si="6"/>
        <v>10</v>
      </c>
      <c r="BC20" s="133">
        <f t="shared" si="7"/>
        <v>100</v>
      </c>
      <c r="BD20" s="174" t="str">
        <f t="shared" si="8"/>
        <v>FUERTE</v>
      </c>
      <c r="BE20" s="475"/>
      <c r="BF20" s="449"/>
      <c r="BG20" s="449"/>
      <c r="BH20" s="449"/>
      <c r="BI20" s="452"/>
      <c r="BJ20" s="398"/>
      <c r="BK20" s="507"/>
      <c r="BL20" s="507"/>
      <c r="BM20" s="574"/>
      <c r="BN20" s="574"/>
      <c r="BO20" s="507"/>
      <c r="BP20" s="708"/>
      <c r="BQ20" s="702"/>
      <c r="BR20" s="492"/>
    </row>
    <row r="21" spans="1:70" ht="50.1" hidden="1" customHeight="1" thickBot="1">
      <c r="A21" s="423"/>
      <c r="B21" s="423"/>
      <c r="C21" s="427"/>
      <c r="D21" s="715"/>
      <c r="E21" s="530"/>
      <c r="F21" s="529"/>
      <c r="G21" s="530"/>
      <c r="H21" s="529"/>
      <c r="I21" s="530"/>
      <c r="J21" s="529"/>
      <c r="K21" s="712"/>
      <c r="L21" s="487"/>
      <c r="M21" s="487"/>
      <c r="N21" s="465"/>
      <c r="O21" s="524"/>
      <c r="P21" s="465"/>
      <c r="Q21" s="521"/>
      <c r="R21" s="521"/>
      <c r="S21" s="521"/>
      <c r="T21" s="521"/>
      <c r="U21" s="521"/>
      <c r="V21" s="521"/>
      <c r="W21" s="521"/>
      <c r="X21" s="521"/>
      <c r="Y21" s="521"/>
      <c r="Z21" s="521"/>
      <c r="AA21" s="521"/>
      <c r="AB21" s="521"/>
      <c r="AC21" s="521"/>
      <c r="AD21" s="521"/>
      <c r="AE21" s="521"/>
      <c r="AF21" s="521"/>
      <c r="AG21" s="521"/>
      <c r="AH21" s="521"/>
      <c r="AI21" s="521"/>
      <c r="AJ21" s="398"/>
      <c r="AK21" s="528"/>
      <c r="AL21" s="370"/>
      <c r="AM21" s="254"/>
      <c r="AN21" s="214"/>
      <c r="AO21" s="190"/>
      <c r="AP21" s="192">
        <f t="shared" si="0"/>
        <v>0</v>
      </c>
      <c r="AQ21" s="192"/>
      <c r="AR21" s="192">
        <f t="shared" si="1"/>
        <v>0</v>
      </c>
      <c r="AS21" s="192"/>
      <c r="AT21" s="192">
        <f t="shared" si="16"/>
        <v>0</v>
      </c>
      <c r="AU21" s="192"/>
      <c r="AV21" s="192">
        <f t="shared" si="17"/>
        <v>0</v>
      </c>
      <c r="AW21" s="192"/>
      <c r="AX21" s="192">
        <f t="shared" si="4"/>
        <v>0</v>
      </c>
      <c r="AY21" s="192"/>
      <c r="AZ21" s="192">
        <f t="shared" si="5"/>
        <v>0</v>
      </c>
      <c r="BA21" s="192"/>
      <c r="BB21" s="192">
        <f t="shared" si="6"/>
        <v>0</v>
      </c>
      <c r="BC21" s="192">
        <f t="shared" si="7"/>
        <v>0</v>
      </c>
      <c r="BD21" s="307" t="str">
        <f t="shared" si="8"/>
        <v>ESTABLECER CONTROL</v>
      </c>
      <c r="BE21" s="475"/>
      <c r="BF21" s="449"/>
      <c r="BG21" s="449"/>
      <c r="BH21" s="449"/>
      <c r="BI21" s="453"/>
      <c r="BJ21" s="398"/>
      <c r="BK21" s="203"/>
      <c r="BL21" s="203"/>
      <c r="BM21" s="460"/>
      <c r="BN21" s="460"/>
      <c r="BO21" s="200"/>
      <c r="BP21" s="190"/>
      <c r="BQ21" s="224"/>
      <c r="BR21" s="190"/>
    </row>
    <row r="22" spans="1:70" ht="50.1" customHeight="1">
      <c r="A22" s="423"/>
      <c r="B22" s="423"/>
      <c r="C22" s="425" t="s">
        <v>543</v>
      </c>
      <c r="D22" s="553" t="s">
        <v>699</v>
      </c>
      <c r="E22" s="436" t="s">
        <v>179</v>
      </c>
      <c r="F22" s="480"/>
      <c r="G22" s="436" t="s">
        <v>179</v>
      </c>
      <c r="H22" s="480"/>
      <c r="I22" s="436" t="s">
        <v>179</v>
      </c>
      <c r="J22" s="480"/>
      <c r="K22" s="436" t="s">
        <v>179</v>
      </c>
      <c r="L22" s="486">
        <f t="shared" ref="L22" si="26">IF(K22="SI",25%,0%)</f>
        <v>0.25</v>
      </c>
      <c r="M22" s="486">
        <f t="shared" ref="M22" si="27">F22+H22+J22+L22</f>
        <v>0.25</v>
      </c>
      <c r="N22" s="406" t="s">
        <v>478</v>
      </c>
      <c r="O22" s="409" t="str">
        <f t="shared" ref="O22" si="28">+IF(N22="NO SE HA PRESENTADO EN LOS UlTIMOS 5 AÑOS","RARA VEZ",IF(N22="AL MENOS 1 VEZ EN LOS ULTIMOS 5 AÑOS","IMPROBABLE",IF(N22="AL MENOS 1 VEZ EN LOS ULTIMOS 2 AÑOS","POSIBLE",IF(N22="AL MENOS 1 VEZ EN EL ULTIMO AÑO","PROBABLE",IF(N22="MAS DE 1 VEZ AL AÑO","CASI SEGURO","ERROR")))))</f>
        <v>RARA VEZ</v>
      </c>
      <c r="P22" s="406" t="str">
        <f t="shared" ref="P22" si="29">+IF(O22="RARA VEZ","20%",IF(O22="IMPROBABLE","40%",IF(O22="POSIBLE","60%",IF(O22="PROBABLE","80%",IF(O22="CASI SEGURO","100%","ERROR")))))</f>
        <v>20%</v>
      </c>
      <c r="Q22" s="520" t="s">
        <v>179</v>
      </c>
      <c r="R22" s="520" t="s">
        <v>179</v>
      </c>
      <c r="S22" s="520" t="s">
        <v>179</v>
      </c>
      <c r="T22" s="520" t="s">
        <v>179</v>
      </c>
      <c r="U22" s="520" t="s">
        <v>189</v>
      </c>
      <c r="V22" s="520" t="s">
        <v>189</v>
      </c>
      <c r="W22" s="520" t="s">
        <v>179</v>
      </c>
      <c r="X22" s="520" t="s">
        <v>189</v>
      </c>
      <c r="Y22" s="520" t="s">
        <v>189</v>
      </c>
      <c r="Z22" s="520" t="s">
        <v>189</v>
      </c>
      <c r="AA22" s="520" t="s">
        <v>179</v>
      </c>
      <c r="AB22" s="520" t="s">
        <v>179</v>
      </c>
      <c r="AC22" s="520" t="s">
        <v>179</v>
      </c>
      <c r="AD22" s="520" t="s">
        <v>179</v>
      </c>
      <c r="AE22" s="520" t="s">
        <v>189</v>
      </c>
      <c r="AF22" s="520" t="s">
        <v>189</v>
      </c>
      <c r="AG22" s="520" t="s">
        <v>179</v>
      </c>
      <c r="AH22" s="520" t="s">
        <v>189</v>
      </c>
      <c r="AI22" s="520" t="s">
        <v>189</v>
      </c>
      <c r="AJ22" s="397">
        <f t="shared" ref="AJ22" si="30">COUNTIF(Q22:AI24,"SI")</f>
        <v>10</v>
      </c>
      <c r="AK22" s="518" t="str">
        <f t="shared" si="21"/>
        <v>MAYOR</v>
      </c>
      <c r="AL22" s="519" t="str">
        <f t="shared" ref="AL22" si="31">+IF((O22="RARA VEZ")*AND(AK22="MODERADO"),"MODERADO",IF((O22="RARA VEZ")*AND(AK22="MAYOR"),"ALTO",IF((O22="RARA VEZ")*AND(AK22="CATASTRÓFICO"),"EXTREMO",IF((O22="IMPROBABLE")*AND(AK22="MODERADO"),"MODERADO",IF((O22="IMPROBABLE")*AND(AK22="MAYOR"),"ALTO",IF((O22="IMPROBABLE")*AND(AK22="CATASTRÓFICO"),"EXTREMO",IF((O22="POSIBLE")*AND(AK22="MODERADO"),"ALTO",IF((O22="POSIBLE")*AND(AK22="MAYOR"),"EXTREMO",IF((O22="POSIBLE")*AND(AK22="CATASTRÓFICO"),"EXTREMO",IF((O22="PROBABLE")*AND(AK22="MODERADO"),"ALTO",IF((O22="PROBABLE")*AND(AK22="MAYOR"),"EXTREMO",IF((O22="PROBABLE")*AND(AK22="CATASTRÓFICO"),"EXTREMO",IF((O22="CASI SEGURO")*AND(AK22="MODERADO"),"EXTREMO",IF((O22="CASI SEGURO")*AND(AK22="MAYOR"),"EXTREMO",IF((O22="CASI SEGURO")*AND(AK22="CATASTRÓFICO"),"EXTREMO","ERROR")))))))))))))))</f>
        <v>ALTO</v>
      </c>
      <c r="AM22" s="704" t="s">
        <v>700</v>
      </c>
      <c r="AN22" s="520" t="s">
        <v>701</v>
      </c>
      <c r="AO22" s="397" t="s">
        <v>172</v>
      </c>
      <c r="AP22" s="66">
        <f t="shared" si="0"/>
        <v>15</v>
      </c>
      <c r="AQ22" s="397" t="s">
        <v>173</v>
      </c>
      <c r="AR22" s="66">
        <f t="shared" si="1"/>
        <v>15</v>
      </c>
      <c r="AS22" s="397" t="s">
        <v>174</v>
      </c>
      <c r="AT22" s="66">
        <f t="shared" si="16"/>
        <v>15</v>
      </c>
      <c r="AU22" s="397" t="s">
        <v>175</v>
      </c>
      <c r="AV22" s="66">
        <f t="shared" si="17"/>
        <v>15</v>
      </c>
      <c r="AW22" s="397" t="s">
        <v>176</v>
      </c>
      <c r="AX22" s="66">
        <f t="shared" si="4"/>
        <v>15</v>
      </c>
      <c r="AY22" s="397" t="s">
        <v>177</v>
      </c>
      <c r="AZ22" s="66">
        <f t="shared" si="5"/>
        <v>15</v>
      </c>
      <c r="BA22" s="397" t="s">
        <v>178</v>
      </c>
      <c r="BB22" s="15">
        <f t="shared" si="6"/>
        <v>10</v>
      </c>
      <c r="BC22" s="15">
        <f t="shared" si="7"/>
        <v>100</v>
      </c>
      <c r="BD22" s="508" t="str">
        <f t="shared" si="8"/>
        <v>FUERTE</v>
      </c>
      <c r="BE22" s="510">
        <f>AVERAGE(BC22)</f>
        <v>100</v>
      </c>
      <c r="BF22" s="474" t="str">
        <f t="shared" ref="BF22" si="32">IF(BE22&gt;95,"FUERTE",IF(AND(BE22&lt;95.01,BE22&gt;85.02),"MODERADO",IF(AND(BE22&lt;85.01,BE22&gt;1),"DEBIL","0")))</f>
        <v>FUERTE</v>
      </c>
      <c r="BG22" s="474" t="str">
        <f t="shared" ref="BG22" si="33">IF(AND(O22="RARA VEZ",BF22="FUERTE"),"RARA VEZ",IF(AND(O22="RARA VEZ",BF22="MODERADO"),"RARA VEZ",IF(AND(O22="IMPROBABLE",BF22="FUERTE"),"RARA VEZ",IF(AND(O22="IMPROBABLE",BF22="MODERADO"),"RARA VEZ",IF(AND(O22="POSIBLE",BF22="FUERTE"),"RARA VEZ",IF(AND(O22="POSIBLE",BF22="MODERADO"),"IMPROBABLE",IF(AND(O22="PROBABLE",BF22="FUERTE"),"IMPROBABLE",IF(AND(O22="PROBABLE",BF22="MODERADO"),"POSIBLE",IF(AND(O22="CASI SEGURO",BF22="FUERTE"),"POSIBLE",IF(AND(O22="CASI SEGURO",BF22="MODERADO"),"PROBABLE",IF(BF22="DEBIL",O22,"ERROR")))))))))))</f>
        <v>RARA VEZ</v>
      </c>
      <c r="BH22" s="451" t="str">
        <f t="shared" ref="BH22" si="34">AK22</f>
        <v>MAYOR</v>
      </c>
      <c r="BI22" s="451" t="s">
        <v>568</v>
      </c>
      <c r="BJ22" s="448" t="s">
        <v>280</v>
      </c>
      <c r="BK22" s="461" t="s">
        <v>702</v>
      </c>
      <c r="BL22" s="461" t="s">
        <v>683</v>
      </c>
      <c r="BM22" s="499">
        <v>45809</v>
      </c>
      <c r="BN22" s="499">
        <v>46006</v>
      </c>
      <c r="BO22" s="461" t="s">
        <v>703</v>
      </c>
      <c r="BP22" s="397" t="s">
        <v>806</v>
      </c>
      <c r="BQ22" s="567" t="s">
        <v>832</v>
      </c>
      <c r="BR22" s="569" t="s">
        <v>78</v>
      </c>
    </row>
    <row r="23" spans="1:70" ht="50.1" customHeight="1">
      <c r="A23" s="722"/>
      <c r="B23" s="722"/>
      <c r="C23" s="426"/>
      <c r="D23" s="554"/>
      <c r="E23" s="437"/>
      <c r="F23" s="481"/>
      <c r="G23" s="437"/>
      <c r="H23" s="481"/>
      <c r="I23" s="437"/>
      <c r="J23" s="481"/>
      <c r="K23" s="437"/>
      <c r="L23" s="487"/>
      <c r="M23" s="487"/>
      <c r="N23" s="407"/>
      <c r="O23" s="384"/>
      <c r="P23" s="407"/>
      <c r="Q23" s="521"/>
      <c r="R23" s="521"/>
      <c r="S23" s="521"/>
      <c r="T23" s="521"/>
      <c r="U23" s="521"/>
      <c r="V23" s="521"/>
      <c r="W23" s="521"/>
      <c r="X23" s="521"/>
      <c r="Y23" s="521"/>
      <c r="Z23" s="521"/>
      <c r="AA23" s="521"/>
      <c r="AB23" s="521"/>
      <c r="AC23" s="521"/>
      <c r="AD23" s="521"/>
      <c r="AE23" s="521"/>
      <c r="AF23" s="521"/>
      <c r="AG23" s="521"/>
      <c r="AH23" s="521"/>
      <c r="AI23" s="521"/>
      <c r="AJ23" s="398"/>
      <c r="AK23" s="403"/>
      <c r="AL23" s="400"/>
      <c r="AM23" s="705"/>
      <c r="AN23" s="706"/>
      <c r="AO23" s="492"/>
      <c r="AP23" s="16">
        <f t="shared" si="0"/>
        <v>0</v>
      </c>
      <c r="AQ23" s="492"/>
      <c r="AR23" s="16">
        <f t="shared" si="1"/>
        <v>0</v>
      </c>
      <c r="AS23" s="492"/>
      <c r="AT23" s="16">
        <f t="shared" si="16"/>
        <v>0</v>
      </c>
      <c r="AU23" s="492"/>
      <c r="AV23" s="16">
        <f t="shared" si="17"/>
        <v>0</v>
      </c>
      <c r="AW23" s="492"/>
      <c r="AX23" s="16">
        <f t="shared" si="4"/>
        <v>0</v>
      </c>
      <c r="AY23" s="492"/>
      <c r="AZ23" s="16">
        <f t="shared" si="5"/>
        <v>0</v>
      </c>
      <c r="BA23" s="492"/>
      <c r="BB23" s="12">
        <f t="shared" si="6"/>
        <v>0</v>
      </c>
      <c r="BC23" s="12">
        <f t="shared" si="7"/>
        <v>0</v>
      </c>
      <c r="BD23" s="509"/>
      <c r="BE23" s="475"/>
      <c r="BF23" s="449"/>
      <c r="BG23" s="449"/>
      <c r="BH23" s="449"/>
      <c r="BI23" s="452"/>
      <c r="BJ23" s="398"/>
      <c r="BK23" s="507"/>
      <c r="BL23" s="507"/>
      <c r="BM23" s="574"/>
      <c r="BN23" s="574"/>
      <c r="BO23" s="507"/>
      <c r="BP23" s="492"/>
      <c r="BQ23" s="702"/>
      <c r="BR23" s="703"/>
    </row>
    <row r="24" spans="1:70" ht="50.1" hidden="1" customHeight="1" thickBot="1">
      <c r="A24" s="308"/>
      <c r="B24" s="308"/>
      <c r="C24" s="427"/>
      <c r="D24" s="555"/>
      <c r="E24" s="438"/>
      <c r="F24" s="482"/>
      <c r="G24" s="438"/>
      <c r="H24" s="482"/>
      <c r="I24" s="438"/>
      <c r="J24" s="482"/>
      <c r="K24" s="438"/>
      <c r="L24" s="488"/>
      <c r="M24" s="488"/>
      <c r="N24" s="408"/>
      <c r="O24" s="410"/>
      <c r="P24" s="408"/>
      <c r="Q24" s="522"/>
      <c r="R24" s="522"/>
      <c r="S24" s="522"/>
      <c r="T24" s="522"/>
      <c r="U24" s="522"/>
      <c r="V24" s="522"/>
      <c r="W24" s="522"/>
      <c r="X24" s="522"/>
      <c r="Y24" s="522"/>
      <c r="Z24" s="522"/>
      <c r="AA24" s="522"/>
      <c r="AB24" s="522"/>
      <c r="AC24" s="522"/>
      <c r="AD24" s="522"/>
      <c r="AE24" s="522"/>
      <c r="AF24" s="522"/>
      <c r="AG24" s="522"/>
      <c r="AH24" s="522"/>
      <c r="AI24" s="522"/>
      <c r="AJ24" s="399"/>
      <c r="AK24" s="404"/>
      <c r="AL24" s="401"/>
      <c r="AM24" s="188"/>
      <c r="AN24" s="252"/>
      <c r="AO24" s="189"/>
      <c r="AP24" s="65">
        <f t="shared" si="0"/>
        <v>0</v>
      </c>
      <c r="AQ24" s="65"/>
      <c r="AR24" s="65">
        <f t="shared" si="1"/>
        <v>0</v>
      </c>
      <c r="AS24" s="65"/>
      <c r="AT24" s="65">
        <f t="shared" si="16"/>
        <v>0</v>
      </c>
      <c r="AU24" s="65"/>
      <c r="AV24" s="65">
        <f t="shared" si="17"/>
        <v>0</v>
      </c>
      <c r="AW24" s="65"/>
      <c r="AX24" s="65">
        <f t="shared" si="4"/>
        <v>0</v>
      </c>
      <c r="AY24" s="65"/>
      <c r="AZ24" s="65">
        <f t="shared" si="5"/>
        <v>0</v>
      </c>
      <c r="BA24" s="65"/>
      <c r="BB24" s="252">
        <f t="shared" si="6"/>
        <v>0</v>
      </c>
      <c r="BC24" s="252">
        <f t="shared" si="7"/>
        <v>0</v>
      </c>
      <c r="BD24" s="309" t="str">
        <f t="shared" si="8"/>
        <v>ESTABLECER CONTROL</v>
      </c>
      <c r="BE24" s="476"/>
      <c r="BF24" s="450"/>
      <c r="BG24" s="450"/>
      <c r="BH24" s="450"/>
      <c r="BI24" s="453"/>
      <c r="BJ24" s="399"/>
      <c r="BK24" s="304"/>
      <c r="BL24" s="304"/>
      <c r="BM24" s="460"/>
      <c r="BN24" s="460"/>
      <c r="BO24" s="310"/>
      <c r="BP24" s="189"/>
      <c r="BQ24" s="230"/>
      <c r="BR24" s="231"/>
    </row>
    <row r="25" spans="1:70">
      <c r="O25" s="48"/>
    </row>
    <row r="26" spans="1:70">
      <c r="O26" s="48"/>
    </row>
    <row r="27" spans="1:70">
      <c r="O27" s="48"/>
    </row>
    <row r="28" spans="1:70">
      <c r="O28" s="48"/>
    </row>
    <row r="29" spans="1:70">
      <c r="O29" s="48"/>
    </row>
    <row r="30" spans="1:70">
      <c r="O30" s="48"/>
    </row>
    <row r="31" spans="1:70">
      <c r="O31" s="48"/>
    </row>
    <row r="32" spans="1:70">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row r="66" spans="15:15">
      <c r="O66" s="48"/>
    </row>
    <row r="67" spans="15:15">
      <c r="O67" s="48"/>
    </row>
    <row r="68" spans="15:15">
      <c r="O68" s="48"/>
    </row>
    <row r="69" spans="15:15">
      <c r="O69" s="48"/>
    </row>
    <row r="70" spans="15:15">
      <c r="O70" s="48"/>
    </row>
    <row r="71" spans="15:15">
      <c r="O71" s="48"/>
    </row>
  </sheetData>
  <sheetProtection formatCells="0" formatRows="0"/>
  <dataConsolidate/>
  <mergeCells count="269">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 ref="BR11:BR12"/>
    <mergeCell ref="A13:A23"/>
    <mergeCell ref="B13:B23"/>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H13:H15"/>
    <mergeCell ref="I13:I15"/>
    <mergeCell ref="J13:J15"/>
    <mergeCell ref="K13:K15"/>
    <mergeCell ref="L13:L15"/>
    <mergeCell ref="BO11:BO12"/>
    <mergeCell ref="BP11:BP12"/>
    <mergeCell ref="BQ11:BQ12"/>
    <mergeCell ref="S13:S15"/>
    <mergeCell ref="T13:T15"/>
    <mergeCell ref="U13:U15"/>
    <mergeCell ref="V13:V15"/>
    <mergeCell ref="W13:W15"/>
    <mergeCell ref="X13:X15"/>
    <mergeCell ref="M13:M15"/>
    <mergeCell ref="N13:N15"/>
    <mergeCell ref="O13:O15"/>
    <mergeCell ref="P13:P15"/>
    <mergeCell ref="Q13:Q15"/>
    <mergeCell ref="R13:R15"/>
    <mergeCell ref="AE13:AE15"/>
    <mergeCell ref="AF13:AF15"/>
    <mergeCell ref="AG13:AG15"/>
    <mergeCell ref="AH13:AH15"/>
    <mergeCell ref="AI13:AI15"/>
    <mergeCell ref="AJ13:AJ15"/>
    <mergeCell ref="Y13:Y15"/>
    <mergeCell ref="Z13:Z15"/>
    <mergeCell ref="AA13:AA15"/>
    <mergeCell ref="AB13:AB15"/>
    <mergeCell ref="AC13:AC15"/>
    <mergeCell ref="AD13:AD15"/>
    <mergeCell ref="AW13:AW14"/>
    <mergeCell ref="AY13:AY14"/>
    <mergeCell ref="BA13:BA14"/>
    <mergeCell ref="BB13:BB14"/>
    <mergeCell ref="AK13:AK15"/>
    <mergeCell ref="AL13:AL15"/>
    <mergeCell ref="AM13:AM14"/>
    <mergeCell ref="AN13:AN14"/>
    <mergeCell ref="AO13:AO14"/>
    <mergeCell ref="AQ13:AQ14"/>
    <mergeCell ref="BO13:BO15"/>
    <mergeCell ref="BP13:BP14"/>
    <mergeCell ref="BQ13:BQ14"/>
    <mergeCell ref="BR13:BR14"/>
    <mergeCell ref="C16:C18"/>
    <mergeCell ref="D16:D18"/>
    <mergeCell ref="E16:E18"/>
    <mergeCell ref="F16:F18"/>
    <mergeCell ref="G16:G18"/>
    <mergeCell ref="H16:H18"/>
    <mergeCell ref="BI13:BI15"/>
    <mergeCell ref="BJ13:BJ15"/>
    <mergeCell ref="BK13:BK14"/>
    <mergeCell ref="BL13:BL14"/>
    <mergeCell ref="BM13:BM14"/>
    <mergeCell ref="BN13:BN14"/>
    <mergeCell ref="BC13:BC14"/>
    <mergeCell ref="BD13:BD14"/>
    <mergeCell ref="BE13:BE15"/>
    <mergeCell ref="BF13:BF15"/>
    <mergeCell ref="BG13:BG15"/>
    <mergeCell ref="BH13:BH15"/>
    <mergeCell ref="AS13:AS14"/>
    <mergeCell ref="AU13:AU14"/>
    <mergeCell ref="O16:O18"/>
    <mergeCell ref="P16:P18"/>
    <mergeCell ref="Q16:Q18"/>
    <mergeCell ref="R16:R18"/>
    <mergeCell ref="S16:S18"/>
    <mergeCell ref="T16:T18"/>
    <mergeCell ref="I16:I18"/>
    <mergeCell ref="J16:J18"/>
    <mergeCell ref="K16:K18"/>
    <mergeCell ref="L16:L18"/>
    <mergeCell ref="M16:M18"/>
    <mergeCell ref="N16:N18"/>
    <mergeCell ref="AC16:AC18"/>
    <mergeCell ref="AD16:AD18"/>
    <mergeCell ref="AE16:AE18"/>
    <mergeCell ref="AF16:AF18"/>
    <mergeCell ref="U16:U18"/>
    <mergeCell ref="V16:V18"/>
    <mergeCell ref="W16:W18"/>
    <mergeCell ref="X16:X18"/>
    <mergeCell ref="Y16:Y18"/>
    <mergeCell ref="Z16:Z18"/>
    <mergeCell ref="BQ16:BQ18"/>
    <mergeCell ref="BR16:BR18"/>
    <mergeCell ref="AM17:AM18"/>
    <mergeCell ref="AN17:AN18"/>
    <mergeCell ref="AO17:AO18"/>
    <mergeCell ref="AQ17:AQ18"/>
    <mergeCell ref="AS17:AS18"/>
    <mergeCell ref="AU17:AU18"/>
    <mergeCell ref="AW17:AW18"/>
    <mergeCell ref="AY17:AY18"/>
    <mergeCell ref="BK16:BK18"/>
    <mergeCell ref="BL16:BL18"/>
    <mergeCell ref="BM16:BM18"/>
    <mergeCell ref="BN16:BN18"/>
    <mergeCell ref="BO16:BO18"/>
    <mergeCell ref="BP16:BP18"/>
    <mergeCell ref="BE16:BE18"/>
    <mergeCell ref="BF16:BF18"/>
    <mergeCell ref="BG16:BG18"/>
    <mergeCell ref="BH16:BH18"/>
    <mergeCell ref="BI16:BI18"/>
    <mergeCell ref="BJ16:BJ18"/>
    <mergeCell ref="K19:K21"/>
    <mergeCell ref="L19:L21"/>
    <mergeCell ref="M19:M21"/>
    <mergeCell ref="N19:N21"/>
    <mergeCell ref="O19:O21"/>
    <mergeCell ref="P19:P21"/>
    <mergeCell ref="BA17:BA18"/>
    <mergeCell ref="BD17:BD18"/>
    <mergeCell ref="C19:C21"/>
    <mergeCell ref="D19:D21"/>
    <mergeCell ref="E19:E21"/>
    <mergeCell ref="F19:F21"/>
    <mergeCell ref="G19:G21"/>
    <mergeCell ref="H19:H21"/>
    <mergeCell ref="I19:I21"/>
    <mergeCell ref="J19:J21"/>
    <mergeCell ref="AG16:AG18"/>
    <mergeCell ref="AH16:AH18"/>
    <mergeCell ref="AI16:AI18"/>
    <mergeCell ref="AJ16:AJ18"/>
    <mergeCell ref="AK16:AK18"/>
    <mergeCell ref="AL16:AL18"/>
    <mergeCell ref="AA16:AA18"/>
    <mergeCell ref="AB16:AB18"/>
    <mergeCell ref="W19:W21"/>
    <mergeCell ref="X19:X21"/>
    <mergeCell ref="Y19:Y21"/>
    <mergeCell ref="Z19:Z21"/>
    <mergeCell ref="AA19:AA21"/>
    <mergeCell ref="AB19:AB21"/>
    <mergeCell ref="Q19:Q21"/>
    <mergeCell ref="R19:R21"/>
    <mergeCell ref="S19:S21"/>
    <mergeCell ref="T19:T21"/>
    <mergeCell ref="U19:U21"/>
    <mergeCell ref="V19:V21"/>
    <mergeCell ref="AI19:AI21"/>
    <mergeCell ref="AJ19:AJ21"/>
    <mergeCell ref="AK19:AK21"/>
    <mergeCell ref="AL19:AL21"/>
    <mergeCell ref="BE19:BE21"/>
    <mergeCell ref="BF19:BF21"/>
    <mergeCell ref="AC19:AC21"/>
    <mergeCell ref="AD19:AD21"/>
    <mergeCell ref="AE19:AE21"/>
    <mergeCell ref="AF19:AF21"/>
    <mergeCell ref="AG19:AG21"/>
    <mergeCell ref="AH19:AH21"/>
    <mergeCell ref="BM19:BM21"/>
    <mergeCell ref="BN19:BN21"/>
    <mergeCell ref="BO19:BO20"/>
    <mergeCell ref="BP19:BP20"/>
    <mergeCell ref="BQ19:BQ20"/>
    <mergeCell ref="BR19:BR20"/>
    <mergeCell ref="BG19:BG21"/>
    <mergeCell ref="BH19:BH21"/>
    <mergeCell ref="BI19:BI21"/>
    <mergeCell ref="BJ19:BJ21"/>
    <mergeCell ref="BK19:BK20"/>
    <mergeCell ref="BL19:BL20"/>
    <mergeCell ref="I22:I24"/>
    <mergeCell ref="J22:J24"/>
    <mergeCell ref="K22:K24"/>
    <mergeCell ref="L22:L24"/>
    <mergeCell ref="M22:M24"/>
    <mergeCell ref="N22:N24"/>
    <mergeCell ref="C22:C24"/>
    <mergeCell ref="D22:D24"/>
    <mergeCell ref="E22:E24"/>
    <mergeCell ref="F22:F24"/>
    <mergeCell ref="G22:G24"/>
    <mergeCell ref="H22:H24"/>
    <mergeCell ref="U22:U24"/>
    <mergeCell ref="V22:V24"/>
    <mergeCell ref="W22:W24"/>
    <mergeCell ref="X22:X24"/>
    <mergeCell ref="Y22:Y24"/>
    <mergeCell ref="Z22:Z24"/>
    <mergeCell ref="O22:O24"/>
    <mergeCell ref="P22:P24"/>
    <mergeCell ref="Q22:Q24"/>
    <mergeCell ref="R22:R24"/>
    <mergeCell ref="S22:S24"/>
    <mergeCell ref="T22:T24"/>
    <mergeCell ref="AG22:AG24"/>
    <mergeCell ref="AH22:AH24"/>
    <mergeCell ref="AI22:AI24"/>
    <mergeCell ref="AJ22:AJ24"/>
    <mergeCell ref="AK22:AK24"/>
    <mergeCell ref="AL22:AL24"/>
    <mergeCell ref="AA22:AA24"/>
    <mergeCell ref="AB22:AB24"/>
    <mergeCell ref="AC22:AC24"/>
    <mergeCell ref="AD22:AD24"/>
    <mergeCell ref="AE22:AE24"/>
    <mergeCell ref="AF22:AF24"/>
    <mergeCell ref="AW22:AW23"/>
    <mergeCell ref="AY22:AY23"/>
    <mergeCell ref="BA22:BA23"/>
    <mergeCell ref="BD22:BD23"/>
    <mergeCell ref="BE22:BE24"/>
    <mergeCell ref="BF22:BF24"/>
    <mergeCell ref="AM22:AM23"/>
    <mergeCell ref="AN22:AN23"/>
    <mergeCell ref="AO22:AO23"/>
    <mergeCell ref="AQ22:AQ23"/>
    <mergeCell ref="AS22:AS23"/>
    <mergeCell ref="AU22:AU23"/>
    <mergeCell ref="BM22:BM24"/>
    <mergeCell ref="BN22:BN24"/>
    <mergeCell ref="BO22:BO23"/>
    <mergeCell ref="BP22:BP23"/>
    <mergeCell ref="BQ22:BQ23"/>
    <mergeCell ref="BR22:BR23"/>
    <mergeCell ref="BG22:BG24"/>
    <mergeCell ref="BH22:BH24"/>
    <mergeCell ref="BI22:BI24"/>
    <mergeCell ref="BJ22:BJ24"/>
    <mergeCell ref="BK22:BK23"/>
    <mergeCell ref="BL22:BL23"/>
  </mergeCells>
  <conditionalFormatting sqref="D13:D15">
    <cfRule type="expression" dxfId="161" priority="14">
      <formula>$M$16&gt;=100%</formula>
    </cfRule>
    <cfRule type="expression" dxfId="160" priority="15">
      <formula>$M$16&lt;100%</formula>
    </cfRule>
    <cfRule type="expression" dxfId="159" priority="18">
      <formula>$M$13&lt;100%</formula>
    </cfRule>
    <cfRule type="expression" dxfId="158" priority="19">
      <formula>$M$13&gt;=100%</formula>
    </cfRule>
  </conditionalFormatting>
  <conditionalFormatting sqref="D16:D18">
    <cfRule type="expression" dxfId="157" priority="10">
      <formula>$M$13&lt;100%</formula>
    </cfRule>
    <cfRule type="expression" dxfId="156" priority="11">
      <formula>$M$13&gt;=100%</formula>
    </cfRule>
  </conditionalFormatting>
  <conditionalFormatting sqref="D19:D24">
    <cfRule type="expression" dxfId="155" priority="12">
      <formula>$M$22&gt;=100%</formula>
    </cfRule>
    <cfRule type="expression" dxfId="154" priority="13">
      <formula>$M$22&lt;100%</formula>
    </cfRule>
    <cfRule type="expression" dxfId="153" priority="16">
      <formula>$M$13&lt;100%</formula>
    </cfRule>
    <cfRule type="expression" dxfId="152" priority="17">
      <formula>$M$13&gt;=100%</formula>
    </cfRule>
  </conditionalFormatting>
  <conditionalFormatting sqref="N13:O13 N16:O16 N19:O19 N22:O22">
    <cfRule type="containsText" dxfId="151" priority="39" operator="containsText" text="PROBABLE">
      <formula>NOT(ISERROR(SEARCH("PROBABLE",N13)))</formula>
    </cfRule>
    <cfRule type="containsText" dxfId="150" priority="38" operator="containsText" text="POSIBLE">
      <formula>NOT(ISERROR(SEARCH("POSIBLE",N13)))</formula>
    </cfRule>
    <cfRule type="containsText" dxfId="149" priority="37" operator="containsText" text="IMPROBABLE">
      <formula>NOT(ISERROR(SEARCH("IMPROBABLE",N13)))</formula>
    </cfRule>
    <cfRule type="containsText" dxfId="148" priority="36" operator="containsText" text="RARA VEZ">
      <formula>NOT(ISERROR(SEARCH("RARA VEZ",N13)))</formula>
    </cfRule>
    <cfRule type="containsText" dxfId="147" priority="40" operator="containsText" text="CASI SEGURO">
      <formula>NOT(ISERROR(SEARCH("CASI SEGURO",N13)))</formula>
    </cfRule>
  </conditionalFormatting>
  <conditionalFormatting sqref="AK13:AK24">
    <cfRule type="containsText" dxfId="146" priority="43" operator="containsText" text="MODERADO">
      <formula>NOT(ISERROR(SEARCH("MODERADO",AK13)))</formula>
    </cfRule>
    <cfRule type="containsText" dxfId="145" priority="41" operator="containsText" text="CATASTRÓFICO">
      <formula>NOT(ISERROR(SEARCH("CATASTRÓFICO",AK13)))</formula>
    </cfRule>
    <cfRule type="containsText" dxfId="144" priority="42" operator="containsText" text="MAYOR">
      <formula>NOT(ISERROR(SEARCH("MAYOR",AK13)))</formula>
    </cfRule>
  </conditionalFormatting>
  <conditionalFormatting sqref="AL13 AL16 AL19 AL22">
    <cfRule type="containsText" dxfId="143" priority="35" operator="containsText" text="BAJO">
      <formula>NOT(ISERROR(SEARCH("BAJO",AL13)))</formula>
    </cfRule>
    <cfRule type="containsText" dxfId="142" priority="34" operator="containsText" text="MODERADO">
      <formula>NOT(ISERROR(SEARCH("MODERADO",AL13)))</formula>
    </cfRule>
    <cfRule type="containsText" dxfId="141" priority="33" operator="containsText" text="ALTO">
      <formula>NOT(ISERROR(SEARCH("ALTO",AL13)))</formula>
    </cfRule>
    <cfRule type="containsText" dxfId="140" priority="32" operator="containsText" text="EXTREMO">
      <formula>NOT(ISERROR(SEARCH("EXTREMO",AL13)))</formula>
    </cfRule>
  </conditionalFormatting>
  <conditionalFormatting sqref="BG13:BG24">
    <cfRule type="containsText" dxfId="139" priority="26" operator="containsText" text="IMPROBABLE">
      <formula>NOT(ISERROR(SEARCH("IMPROBABLE",BG13)))</formula>
    </cfRule>
    <cfRule type="containsText" dxfId="138" priority="27" operator="containsText" text="RARA VEZ">
      <formula>NOT(ISERROR(SEARCH("RARA VEZ",BG13)))</formula>
    </cfRule>
    <cfRule type="containsText" dxfId="137" priority="23" operator="containsText" text="CASI SEGURO">
      <formula>NOT(ISERROR(SEARCH("CASI SEGURO",BG13)))</formula>
    </cfRule>
    <cfRule type="containsText" dxfId="136" priority="24" operator="containsText" text="PROBABLE">
      <formula>NOT(ISERROR(SEARCH("PROBABLE",BG13)))</formula>
    </cfRule>
    <cfRule type="containsText" dxfId="135" priority="25" operator="containsText" text="POSIBLE">
      <formula>NOT(ISERROR(SEARCH("POSIBLE",BG13)))</formula>
    </cfRule>
  </conditionalFormatting>
  <conditionalFormatting sqref="BH13:BI13 BH14:BH24 BI16 BI19 BI22">
    <cfRule type="containsText" dxfId="134" priority="22" operator="containsText" text="CATASTRÓFICO">
      <formula>NOT(ISERROR(SEARCH("CATASTRÓFICO",BH13)))</formula>
    </cfRule>
    <cfRule type="containsText" dxfId="133" priority="21" operator="containsText" text="MAYOR">
      <formula>NOT(ISERROR(SEARCH("MAYOR",BH13)))</formula>
    </cfRule>
  </conditionalFormatting>
  <conditionalFormatting sqref="BH13:BI13 BI16 BI19 BI22 BH14:BH24">
    <cfRule type="containsText" dxfId="132" priority="20" operator="containsText" text="MODERADO">
      <formula>NOT(ISERROR(SEARCH("MODERADO",BH13)))</formula>
    </cfRule>
  </conditionalFormatting>
  <conditionalFormatting sqref="BI13:BI24">
    <cfRule type="containsText" dxfId="131" priority="3" operator="containsText" text="EXTREMO">
      <formula>NOT(ISERROR(SEARCH("EXTREMO",BI13)))</formula>
    </cfRule>
    <cfRule type="containsText" dxfId="130" priority="2" operator="containsText" text="ALTO">
      <formula>NOT(ISERROR(SEARCH("ALTO",BI13)))</formula>
    </cfRule>
    <cfRule type="containsText" dxfId="129" priority="1" operator="containsText" text="MODERADO">
      <formula>NOT(ISERROR(SEARCH("MODERADO",BI13)))</formula>
    </cfRule>
  </conditionalFormatting>
  <conditionalFormatting sqref="BK21:BL21 BO21">
    <cfRule type="expression" dxfId="128" priority="29">
      <formula>#REF!="DILIGENCIE EL PLAN DE ACCIÓN"</formula>
    </cfRule>
  </conditionalFormatting>
  <conditionalFormatting sqref="BK24:BL24 BO24">
    <cfRule type="expression" dxfId="127" priority="28">
      <formula>#REF!="DILIGENCIE EL PLAN DE ACCIÓN"</formula>
    </cfRule>
  </conditionalFormatting>
  <conditionalFormatting sqref="BK13:BO13 BK15:BN15">
    <cfRule type="expression" dxfId="126" priority="31">
      <formula>#REF!="DILIGENCIE EL PLAN DE ACCIÓN"</formula>
    </cfRule>
  </conditionalFormatting>
  <conditionalFormatting sqref="BK16:BO16">
    <cfRule type="expression" dxfId="125" priority="6">
      <formula>#REF!="DILIGENCIE EL PLAN DE ACCIÓN"</formula>
    </cfRule>
  </conditionalFormatting>
  <conditionalFormatting sqref="BK19:BO19">
    <cfRule type="expression" dxfId="124" priority="5">
      <formula>#REF!="DILIGENCIE EL PLAN DE ACCIÓN"</formula>
    </cfRule>
  </conditionalFormatting>
  <conditionalFormatting sqref="BK22:BO22">
    <cfRule type="expression" dxfId="123" priority="4">
      <formula>#REF!="DILIGENCIE EL PLAN DE ACCIÓN"</formula>
    </cfRule>
  </conditionalFormatting>
  <dataValidations count="3">
    <dataValidation type="list" allowBlank="1" showInputMessage="1" showErrorMessage="1" sqref="BI13:BI24" xr:uid="{00000000-0002-0000-0E00-000000000000}">
      <formula1>"EXTREMO,ALTO,MODERADO"</formula1>
    </dataValidation>
    <dataValidation type="list" allowBlank="1" showInputMessage="1" showErrorMessage="1" sqref="BJ13:BJ24" xr:uid="{00000000-0002-0000-0E00-000001000000}">
      <formula1>TRATAMIENTOC</formula1>
    </dataValidation>
    <dataValidation type="list" allowBlank="1" showInputMessage="1" showErrorMessage="1" sqref="K13:K24 I13:I24 G13:G24 E13:E24" xr:uid="{00000000-0002-0000-0E00-000002000000}">
      <formula1>Acción</formula1>
    </dataValidation>
  </dataValidations>
  <pageMargins left="0.7" right="0.7" top="0.75" bottom="0.75" header="0.3" footer="0.3"/>
  <pageSetup paperSize="9" scale="10" orientation="portrait"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5">
    <tabColor rgb="FFFFC000"/>
  </sheetPr>
  <dimension ref="A1:BR65"/>
  <sheetViews>
    <sheetView view="pageBreakPreview" topLeftCell="BK12" zoomScaleNormal="40" zoomScaleSheetLayoutView="100" workbookViewId="0">
      <selection activeCell="BQ14" sqref="BQ14:BQ15"/>
    </sheetView>
  </sheetViews>
  <sheetFormatPr baseColWidth="10" defaultColWidth="11.42578125" defaultRowHeight="12"/>
  <cols>
    <col min="1" max="1" width="21.85546875" style="10" customWidth="1"/>
    <col min="2" max="2" width="20"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32.14062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0.140625" style="10"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3.140625" style="10" customWidth="1"/>
    <col min="69" max="69" width="38.28515625"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86.25" customHeight="1">
      <c r="A13" s="577" t="s">
        <v>102</v>
      </c>
      <c r="B13" s="577" t="s">
        <v>704</v>
      </c>
      <c r="C13" s="425" t="s">
        <v>6</v>
      </c>
      <c r="D13" s="725" t="s">
        <v>705</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520" t="s">
        <v>179</v>
      </c>
      <c r="R13" s="520" t="s">
        <v>179</v>
      </c>
      <c r="S13" s="520" t="s">
        <v>179</v>
      </c>
      <c r="T13" s="520" t="s">
        <v>179</v>
      </c>
      <c r="U13" s="520" t="s">
        <v>179</v>
      </c>
      <c r="V13" s="520" t="s">
        <v>179</v>
      </c>
      <c r="W13" s="520" t="s">
        <v>179</v>
      </c>
      <c r="X13" s="520" t="s">
        <v>189</v>
      </c>
      <c r="Y13" s="520" t="s">
        <v>179</v>
      </c>
      <c r="Z13" s="520" t="s">
        <v>179</v>
      </c>
      <c r="AA13" s="520" t="s">
        <v>179</v>
      </c>
      <c r="AB13" s="520" t="s">
        <v>179</v>
      </c>
      <c r="AC13" s="520" t="s">
        <v>179</v>
      </c>
      <c r="AD13" s="520" t="s">
        <v>179</v>
      </c>
      <c r="AE13" s="520" t="s">
        <v>179</v>
      </c>
      <c r="AF13" s="520" t="s">
        <v>189</v>
      </c>
      <c r="AG13" s="520" t="s">
        <v>179</v>
      </c>
      <c r="AH13" s="520" t="s">
        <v>189</v>
      </c>
      <c r="AI13" s="520" t="s">
        <v>189</v>
      </c>
      <c r="AJ13" s="398">
        <f>COUNTIF(Q13:AI15,"SI")</f>
        <v>15</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311" t="s">
        <v>706</v>
      </c>
      <c r="AN13" s="214" t="s">
        <v>707</v>
      </c>
      <c r="AO13" s="140" t="s">
        <v>172</v>
      </c>
      <c r="AP13" s="165">
        <f>IF(AO13="Asignado",15,0)</f>
        <v>15</v>
      </c>
      <c r="AQ13" s="165" t="s">
        <v>173</v>
      </c>
      <c r="AR13" s="165">
        <f>IF(AQ13="adecuado",15,0)</f>
        <v>15</v>
      </c>
      <c r="AS13" s="165" t="s">
        <v>174</v>
      </c>
      <c r="AT13" s="165">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3" t="str">
        <f>IF(BC13&gt;95,"FUERTE",IF(AND(BC13&lt;95.01,BC13&gt;85.02),"MODERADO",IF(AND(BC13&lt;85.01,BC13&gt;1),"DEBIL","ESTABLECER CONTROL")))</f>
        <v>FUERTE</v>
      </c>
      <c r="BE13" s="475">
        <f>AVERAGE(BC13:BC15)</f>
        <v>98.333333333333329</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312" t="s">
        <v>708</v>
      </c>
      <c r="BL13" s="178" t="s">
        <v>755</v>
      </c>
      <c r="BM13" s="134">
        <v>45809</v>
      </c>
      <c r="BN13" s="134">
        <v>46006</v>
      </c>
      <c r="BO13" s="313" t="s">
        <v>709</v>
      </c>
      <c r="BP13" s="356" t="s">
        <v>782</v>
      </c>
      <c r="BQ13" s="345" t="s">
        <v>823</v>
      </c>
      <c r="BR13" s="346" t="s">
        <v>78</v>
      </c>
    </row>
    <row r="14" spans="1:70" ht="38.25">
      <c r="A14" s="578"/>
      <c r="B14" s="578"/>
      <c r="C14" s="426"/>
      <c r="D14" s="726"/>
      <c r="E14" s="437"/>
      <c r="F14" s="481"/>
      <c r="G14" s="437"/>
      <c r="H14" s="481"/>
      <c r="I14" s="437"/>
      <c r="J14" s="484"/>
      <c r="K14" s="437"/>
      <c r="L14" s="487"/>
      <c r="M14" s="487"/>
      <c r="N14" s="407"/>
      <c r="O14" s="384"/>
      <c r="P14" s="407"/>
      <c r="Q14" s="521"/>
      <c r="R14" s="521"/>
      <c r="S14" s="521"/>
      <c r="T14" s="521"/>
      <c r="U14" s="521"/>
      <c r="V14" s="521"/>
      <c r="W14" s="521"/>
      <c r="X14" s="521"/>
      <c r="Y14" s="521"/>
      <c r="Z14" s="521"/>
      <c r="AA14" s="521"/>
      <c r="AB14" s="521"/>
      <c r="AC14" s="521"/>
      <c r="AD14" s="521"/>
      <c r="AE14" s="521"/>
      <c r="AF14" s="521"/>
      <c r="AG14" s="521"/>
      <c r="AH14" s="521"/>
      <c r="AI14" s="521"/>
      <c r="AJ14" s="398"/>
      <c r="AK14" s="403"/>
      <c r="AL14" s="400"/>
      <c r="AM14" s="314" t="s">
        <v>710</v>
      </c>
      <c r="AN14" s="216" t="s">
        <v>707</v>
      </c>
      <c r="AO14" s="67" t="s">
        <v>172</v>
      </c>
      <c r="AP14" s="133">
        <f t="shared" ref="AP14:AP15" si="1">IF(AO14="Asignado",15,0)</f>
        <v>15</v>
      </c>
      <c r="AQ14" s="133" t="s">
        <v>173</v>
      </c>
      <c r="AR14" s="133">
        <f t="shared" ref="AR14:AR15" si="2">IF(AQ14="adecuado",15,0)</f>
        <v>15</v>
      </c>
      <c r="AS14" s="133" t="s">
        <v>174</v>
      </c>
      <c r="AT14" s="133">
        <f t="shared" ref="AT14:AT15" si="3">IF(AS14="Oportuna",15,0)</f>
        <v>15</v>
      </c>
      <c r="AU14" s="133" t="s">
        <v>185</v>
      </c>
      <c r="AV14" s="133">
        <f t="shared" ref="AV14:AV15" si="4">IF(AU14="Prevenir",15,IF(AU14="Detectar",10,0))</f>
        <v>10</v>
      </c>
      <c r="AW14" s="133" t="s">
        <v>176</v>
      </c>
      <c r="AX14" s="133">
        <f t="shared" ref="AX14:AX15" si="5">IF(AW14="Confiable",15,0)</f>
        <v>15</v>
      </c>
      <c r="AY14" s="133" t="s">
        <v>177</v>
      </c>
      <c r="AZ14" s="133">
        <f t="shared" ref="AZ14:AZ15" si="6">IF(AY14="Se investigan y resuelven oportunamente",15,0)</f>
        <v>15</v>
      </c>
      <c r="BA14" s="133" t="s">
        <v>178</v>
      </c>
      <c r="BB14" s="133">
        <f t="shared" ref="BB14:BB15" si="7">IF(BA14="Completa",10,IF(BA14="Incompleta",5,0))</f>
        <v>10</v>
      </c>
      <c r="BC14" s="133">
        <f t="shared" ref="BC14:BC15" si="8">BB14+AZ14+AX14+AV14+AT14+AR14+AP14</f>
        <v>95</v>
      </c>
      <c r="BD14" s="174" t="str">
        <f>IF(BC14&gt;95,"FUERTE",IF(AND(BC14&lt;95.01,BC14&gt;85.02),"MODERADO",IF(AND(BC14&lt;85.01,BC14&gt;1),"DEBIL","ESTABLECER CONTROL")))</f>
        <v>MODERADO</v>
      </c>
      <c r="BE14" s="475"/>
      <c r="BF14" s="449"/>
      <c r="BG14" s="449"/>
      <c r="BH14" s="449"/>
      <c r="BI14" s="452"/>
      <c r="BJ14" s="398"/>
      <c r="BK14" s="723" t="s">
        <v>711</v>
      </c>
      <c r="BL14" s="464" t="s">
        <v>755</v>
      </c>
      <c r="BM14" s="459">
        <v>45809</v>
      </c>
      <c r="BN14" s="459">
        <v>46006</v>
      </c>
      <c r="BO14" s="315" t="s">
        <v>712</v>
      </c>
      <c r="BP14" s="465" t="s">
        <v>782</v>
      </c>
      <c r="BQ14" s="444" t="s">
        <v>824</v>
      </c>
      <c r="BR14" s="490" t="s">
        <v>78</v>
      </c>
    </row>
    <row r="15" spans="1:70" ht="50.1" customHeight="1" thickBot="1">
      <c r="A15" s="579"/>
      <c r="B15" s="579"/>
      <c r="C15" s="427"/>
      <c r="D15" s="727"/>
      <c r="E15" s="438"/>
      <c r="F15" s="482"/>
      <c r="G15" s="438"/>
      <c r="H15" s="482"/>
      <c r="I15" s="438"/>
      <c r="J15" s="485"/>
      <c r="K15" s="438"/>
      <c r="L15" s="488"/>
      <c r="M15" s="488"/>
      <c r="N15" s="408"/>
      <c r="O15" s="410"/>
      <c r="P15" s="408"/>
      <c r="Q15" s="522"/>
      <c r="R15" s="522"/>
      <c r="S15" s="522"/>
      <c r="T15" s="522"/>
      <c r="U15" s="522"/>
      <c r="V15" s="522"/>
      <c r="W15" s="522"/>
      <c r="X15" s="522"/>
      <c r="Y15" s="522"/>
      <c r="Z15" s="522"/>
      <c r="AA15" s="522"/>
      <c r="AB15" s="522"/>
      <c r="AC15" s="522"/>
      <c r="AD15" s="522"/>
      <c r="AE15" s="522"/>
      <c r="AF15" s="522"/>
      <c r="AG15" s="522"/>
      <c r="AH15" s="522"/>
      <c r="AI15" s="522"/>
      <c r="AJ15" s="399"/>
      <c r="AK15" s="404"/>
      <c r="AL15" s="401"/>
      <c r="AM15" s="316" t="s">
        <v>713</v>
      </c>
      <c r="AN15" s="218" t="s">
        <v>707</v>
      </c>
      <c r="AO15" s="164" t="s">
        <v>172</v>
      </c>
      <c r="AP15" s="166">
        <f t="shared" si="1"/>
        <v>15</v>
      </c>
      <c r="AQ15" s="166" t="s">
        <v>173</v>
      </c>
      <c r="AR15" s="166">
        <f t="shared" si="2"/>
        <v>15</v>
      </c>
      <c r="AS15" s="166" t="s">
        <v>174</v>
      </c>
      <c r="AT15" s="166">
        <f t="shared" si="3"/>
        <v>15</v>
      </c>
      <c r="AU15" s="166" t="s">
        <v>175</v>
      </c>
      <c r="AV15" s="166">
        <f t="shared" si="4"/>
        <v>15</v>
      </c>
      <c r="AW15" s="166" t="s">
        <v>176</v>
      </c>
      <c r="AX15" s="166">
        <f t="shared" si="5"/>
        <v>15</v>
      </c>
      <c r="AY15" s="166" t="s">
        <v>177</v>
      </c>
      <c r="AZ15" s="166">
        <f t="shared" si="6"/>
        <v>15</v>
      </c>
      <c r="BA15" s="166" t="s">
        <v>178</v>
      </c>
      <c r="BB15" s="166">
        <f t="shared" si="7"/>
        <v>10</v>
      </c>
      <c r="BC15" s="166">
        <f t="shared" si="8"/>
        <v>100</v>
      </c>
      <c r="BD15" s="175" t="str">
        <f t="shared" ref="BD15" si="9">IF(BC15&gt;95,"FUERTE",IF(AND(BC15&lt;95.01,BC15&gt;85.02),"MODERADO",IF(AND(BC15&lt;85.01,BC15&gt;1),"DEBIL","ESTABLECER CONTROL")))</f>
        <v>FUERTE</v>
      </c>
      <c r="BE15" s="476"/>
      <c r="BF15" s="450"/>
      <c r="BG15" s="450"/>
      <c r="BH15" s="450"/>
      <c r="BI15" s="453"/>
      <c r="BJ15" s="399"/>
      <c r="BK15" s="724"/>
      <c r="BL15" s="463"/>
      <c r="BM15" s="460"/>
      <c r="BN15" s="460"/>
      <c r="BO15" s="317" t="s">
        <v>714</v>
      </c>
      <c r="BP15" s="399"/>
      <c r="BQ15" s="445"/>
      <c r="BR15" s="491"/>
    </row>
    <row r="16" spans="1:70">
      <c r="O16" s="48"/>
    </row>
    <row r="17" spans="15:15">
      <c r="O17" s="48"/>
    </row>
    <row r="18" spans="15:15">
      <c r="O18" s="48"/>
    </row>
    <row r="19" spans="15:15">
      <c r="O19" s="48"/>
    </row>
    <row r="20" spans="15:15">
      <c r="O20" s="48"/>
    </row>
    <row r="21" spans="15:15">
      <c r="O21" s="48"/>
    </row>
    <row r="22" spans="15:15">
      <c r="O22" s="48"/>
    </row>
    <row r="23" spans="15:15">
      <c r="O23" s="48"/>
    </row>
    <row r="24" spans="15:15">
      <c r="O24" s="48"/>
    </row>
    <row r="25" spans="15:15">
      <c r="O25" s="48"/>
    </row>
    <row r="26" spans="15:15">
      <c r="O26" s="48"/>
    </row>
    <row r="27" spans="15:15">
      <c r="O27" s="48"/>
    </row>
    <row r="28" spans="15:15">
      <c r="O28" s="48"/>
    </row>
    <row r="29" spans="15:15">
      <c r="O29" s="48"/>
    </row>
    <row r="30" spans="15:15">
      <c r="O30" s="48"/>
    </row>
    <row r="31" spans="15:15">
      <c r="O31" s="48"/>
    </row>
    <row r="32" spans="15:15">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sheetData>
  <sheetProtection formatCells="0" formatRows="0"/>
  <dataConsolidate/>
  <mergeCells count="86">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 ref="BJ10:BR10"/>
    <mergeCell ref="D11:D12"/>
    <mergeCell ref="E11:K11"/>
    <mergeCell ref="N11:P11"/>
    <mergeCell ref="Q11:AK11"/>
    <mergeCell ref="BO11:BO12"/>
    <mergeCell ref="BP11:BP12"/>
    <mergeCell ref="BQ11:BQ12"/>
    <mergeCell ref="BR11:BR12"/>
    <mergeCell ref="BJ11:BJ12"/>
    <mergeCell ref="BK11:BN11"/>
    <mergeCell ref="A10:A12"/>
    <mergeCell ref="B10:B12"/>
    <mergeCell ref="C10:C12"/>
    <mergeCell ref="D10:K10"/>
    <mergeCell ref="N10:BH10"/>
    <mergeCell ref="A13:A15"/>
    <mergeCell ref="B13:B15"/>
    <mergeCell ref="C13:C15"/>
    <mergeCell ref="D13:D15"/>
    <mergeCell ref="E13:E15"/>
    <mergeCell ref="F13:F15"/>
    <mergeCell ref="AL11:AL12"/>
    <mergeCell ref="AM11:AM12"/>
    <mergeCell ref="AN11:BF11"/>
    <mergeCell ref="BG11:BH11"/>
    <mergeCell ref="R13:R15"/>
    <mergeCell ref="G13:G15"/>
    <mergeCell ref="H13:H15"/>
    <mergeCell ref="I13:I15"/>
    <mergeCell ref="J13:J15"/>
    <mergeCell ref="K13:K15"/>
    <mergeCell ref="L13:L15"/>
    <mergeCell ref="M13:M15"/>
    <mergeCell ref="N13:N15"/>
    <mergeCell ref="O13:O15"/>
    <mergeCell ref="P13:P15"/>
    <mergeCell ref="Q13:Q15"/>
    <mergeCell ref="AD13:AD15"/>
    <mergeCell ref="S13:S15"/>
    <mergeCell ref="T13:T15"/>
    <mergeCell ref="U13:U15"/>
    <mergeCell ref="V13:V15"/>
    <mergeCell ref="W13:W15"/>
    <mergeCell ref="X13:X15"/>
    <mergeCell ref="Y13:Y15"/>
    <mergeCell ref="Z13:Z15"/>
    <mergeCell ref="AA13:AA15"/>
    <mergeCell ref="AB13:AB15"/>
    <mergeCell ref="AC13:AC15"/>
    <mergeCell ref="BH13:BH15"/>
    <mergeCell ref="AE13:AE15"/>
    <mergeCell ref="AF13:AF15"/>
    <mergeCell ref="AG13:AG15"/>
    <mergeCell ref="AH13:AH15"/>
    <mergeCell ref="AI13:AI15"/>
    <mergeCell ref="AJ13:AJ15"/>
    <mergeCell ref="AK13:AK15"/>
    <mergeCell ref="AL13:AL15"/>
    <mergeCell ref="BE13:BE15"/>
    <mergeCell ref="BF13:BF15"/>
    <mergeCell ref="BG13:BG15"/>
    <mergeCell ref="BP14:BP15"/>
    <mergeCell ref="BQ14:BQ15"/>
    <mergeCell ref="BR14:BR15"/>
    <mergeCell ref="BI13:BI15"/>
    <mergeCell ref="BJ13:BJ15"/>
    <mergeCell ref="BK14:BK15"/>
    <mergeCell ref="BL14:BL15"/>
    <mergeCell ref="BM14:BM15"/>
    <mergeCell ref="BN14:BN15"/>
  </mergeCells>
  <conditionalFormatting sqref="D13:D15">
    <cfRule type="expression" dxfId="122" priority="25">
      <formula>#REF!&gt;=100%</formula>
    </cfRule>
    <cfRule type="expression" dxfId="121" priority="26">
      <formula>#REF!&lt;100%</formula>
    </cfRule>
    <cfRule type="expression" dxfId="120" priority="27">
      <formula>$M$13&lt;100%</formula>
    </cfRule>
    <cfRule type="expression" dxfId="119" priority="28">
      <formula>$M$13&gt;=100%</formula>
    </cfRule>
  </conditionalFormatting>
  <conditionalFormatting sqref="N13:O13">
    <cfRule type="containsText" dxfId="118" priority="17" operator="containsText" text="RARA VEZ">
      <formula>NOT(ISERROR(SEARCH("RARA VEZ",N13)))</formula>
    </cfRule>
    <cfRule type="containsText" dxfId="117" priority="18" operator="containsText" text="IMPROBABLE">
      <formula>NOT(ISERROR(SEARCH("IMPROBABLE",N13)))</formula>
    </cfRule>
    <cfRule type="containsText" dxfId="116" priority="19" operator="containsText" text="POSIBLE">
      <formula>NOT(ISERROR(SEARCH("POSIBLE",N13)))</formula>
    </cfRule>
    <cfRule type="containsText" dxfId="115" priority="20" operator="containsText" text="PROBABLE">
      <formula>NOT(ISERROR(SEARCH("PROBABLE",N13)))</formula>
    </cfRule>
    <cfRule type="containsText" dxfId="114" priority="21" operator="containsText" text="CASI SEGURO">
      <formula>NOT(ISERROR(SEARCH("CASI SEGURO",N13)))</formula>
    </cfRule>
  </conditionalFormatting>
  <conditionalFormatting sqref="AK13:AK15">
    <cfRule type="containsText" dxfId="113" priority="22" operator="containsText" text="CATASTRÓFICO">
      <formula>NOT(ISERROR(SEARCH("CATASTRÓFICO",AK13)))</formula>
    </cfRule>
    <cfRule type="containsText" dxfId="112" priority="23" operator="containsText" text="MAYOR">
      <formula>NOT(ISERROR(SEARCH("MAYOR",AK13)))</formula>
    </cfRule>
    <cfRule type="containsText" dxfId="111" priority="24" operator="containsText" text="MODERADO">
      <formula>NOT(ISERROR(SEARCH("MODERADO",AK13)))</formula>
    </cfRule>
  </conditionalFormatting>
  <conditionalFormatting sqref="AL13">
    <cfRule type="containsText" dxfId="110" priority="13" operator="containsText" text="EXTREMO">
      <formula>NOT(ISERROR(SEARCH("EXTREMO",AL13)))</formula>
    </cfRule>
    <cfRule type="containsText" dxfId="109" priority="14" operator="containsText" text="ALTO">
      <formula>NOT(ISERROR(SEARCH("ALTO",AL13)))</formula>
    </cfRule>
    <cfRule type="containsText" dxfId="108" priority="15" operator="containsText" text="MODERADO">
      <formula>NOT(ISERROR(SEARCH("MODERADO",AL13)))</formula>
    </cfRule>
    <cfRule type="containsText" dxfId="107" priority="16" operator="containsText" text="BAJO">
      <formula>NOT(ISERROR(SEARCH("BAJO",AL13)))</formula>
    </cfRule>
  </conditionalFormatting>
  <conditionalFormatting sqref="BG13:BG15">
    <cfRule type="containsText" dxfId="106" priority="7" operator="containsText" text="CASI SEGURO">
      <formula>NOT(ISERROR(SEARCH("CASI SEGURO",BG13)))</formula>
    </cfRule>
    <cfRule type="containsText" dxfId="105" priority="8" operator="containsText" text="PROBABLE">
      <formula>NOT(ISERROR(SEARCH("PROBABLE",BG13)))</formula>
    </cfRule>
    <cfRule type="containsText" dxfId="104" priority="9" operator="containsText" text="POSIBLE">
      <formula>NOT(ISERROR(SEARCH("POSIBLE",BG13)))</formula>
    </cfRule>
    <cfRule type="containsText" dxfId="103" priority="10" operator="containsText" text="IMPROBABLE">
      <formula>NOT(ISERROR(SEARCH("IMPROBABLE",BG13)))</formula>
    </cfRule>
    <cfRule type="containsText" dxfId="102" priority="11" operator="containsText" text="RARA VEZ">
      <formula>NOT(ISERROR(SEARCH("RARA VEZ",BG13)))</formula>
    </cfRule>
  </conditionalFormatting>
  <conditionalFormatting sqref="BH13:BI13 BH14:BH15">
    <cfRule type="containsText" dxfId="101" priority="4" operator="containsText" text="MODERADO">
      <formula>NOT(ISERROR(SEARCH("MODERADO",BH13)))</formula>
    </cfRule>
    <cfRule type="containsText" dxfId="100" priority="5" operator="containsText" text="MAYOR">
      <formula>NOT(ISERROR(SEARCH("MAYOR",BH13)))</formula>
    </cfRule>
    <cfRule type="containsText" dxfId="99" priority="6" operator="containsText" text="CATASTRÓFICO">
      <formula>NOT(ISERROR(SEARCH("CATASTRÓFICO",BH13)))</formula>
    </cfRule>
  </conditionalFormatting>
  <conditionalFormatting sqref="BI13:BI15">
    <cfRule type="containsText" dxfId="98" priority="1" operator="containsText" text="MODERADO">
      <formula>NOT(ISERROR(SEARCH("MODERADO",BI13)))</formula>
    </cfRule>
    <cfRule type="containsText" dxfId="97" priority="2" operator="containsText" text="ALTO">
      <formula>NOT(ISERROR(SEARCH("ALTO",BI13)))</formula>
    </cfRule>
    <cfRule type="containsText" dxfId="96" priority="3" operator="containsText" text="EXTREMO">
      <formula>NOT(ISERROR(SEARCH("EXTREMO",BI13)))</formula>
    </cfRule>
  </conditionalFormatting>
  <conditionalFormatting sqref="BK13:BO13 BK14:BN14">
    <cfRule type="expression" dxfId="95" priority="12">
      <formula>#REF!="DILIGENCIE EL PLAN DE ACCIÓN"</formula>
    </cfRule>
  </conditionalFormatting>
  <dataValidations count="3">
    <dataValidation type="list" allowBlank="1" showInputMessage="1" showErrorMessage="1" sqref="BI13:BI15" xr:uid="{00000000-0002-0000-0F00-000000000000}">
      <formula1>"EXTREMO,ALTO,MODERADO"</formula1>
    </dataValidation>
    <dataValidation type="list" allowBlank="1" showInputMessage="1" showErrorMessage="1" sqref="BJ13:BJ15" xr:uid="{00000000-0002-0000-0F00-000001000000}">
      <formula1>TRATAMIENTOC</formula1>
    </dataValidation>
    <dataValidation type="list" allowBlank="1" showInputMessage="1" showErrorMessage="1" sqref="E13:E15 G13:G15 I13:I15 K13:K15" xr:uid="{00000000-0002-0000-0F00-000002000000}">
      <formula1>Acción</formula1>
    </dataValidation>
  </dataValidations>
  <pageMargins left="0.7" right="0.7" top="0.75" bottom="0.75" header="0.3" footer="0.3"/>
  <pageSetup paperSize="9" scale="10" orientation="portrait"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6">
    <tabColor rgb="FFFFC000"/>
  </sheetPr>
  <dimension ref="A1:BR68"/>
  <sheetViews>
    <sheetView view="pageBreakPreview" topLeftCell="BH10" zoomScale="80" zoomScaleNormal="40" zoomScaleSheetLayoutView="80" workbookViewId="0">
      <selection activeCell="BJ10" sqref="BJ10:BR10"/>
    </sheetView>
  </sheetViews>
  <sheetFormatPr baseColWidth="10" defaultColWidth="11.42578125" defaultRowHeight="12"/>
  <cols>
    <col min="1" max="1" width="13.140625" style="258" customWidth="1"/>
    <col min="2" max="2" width="20.42578125" style="258" customWidth="1"/>
    <col min="3" max="3" width="6.7109375" style="193" customWidth="1"/>
    <col min="4" max="4" width="21" style="193" customWidth="1"/>
    <col min="5" max="5" width="14.42578125" style="193" customWidth="1"/>
    <col min="6" max="6" width="2.42578125" style="193" hidden="1" customWidth="1"/>
    <col min="7" max="7" width="14.42578125" style="193" customWidth="1"/>
    <col min="8" max="8" width="2.42578125" style="193" hidden="1" customWidth="1"/>
    <col min="9" max="9" width="26.7109375" style="258" customWidth="1"/>
    <col min="10" max="10" width="2.42578125" style="193" hidden="1" customWidth="1"/>
    <col min="11" max="11" width="29.7109375" style="258" customWidth="1"/>
    <col min="12" max="12" width="4.28515625" style="193" hidden="1" customWidth="1"/>
    <col min="13" max="13" width="5.28515625" style="193" hidden="1" customWidth="1"/>
    <col min="14" max="14" width="19.7109375" style="258" customWidth="1"/>
    <col min="15" max="15" width="17.42578125" style="193" customWidth="1"/>
    <col min="16" max="16" width="9.7109375" style="193" hidden="1" customWidth="1"/>
    <col min="17" max="17" width="10" style="193" customWidth="1"/>
    <col min="18" max="18" width="15.42578125" style="193" customWidth="1"/>
    <col min="19" max="19" width="10" style="193" customWidth="1"/>
    <col min="20" max="20" width="15.7109375" style="193" customWidth="1"/>
    <col min="21" max="21" width="12.42578125" style="193" customWidth="1"/>
    <col min="22" max="22" width="10" style="193" customWidth="1"/>
    <col min="23" max="23" width="13" style="193" customWidth="1"/>
    <col min="24" max="24" width="15.7109375" style="193" customWidth="1"/>
    <col min="25" max="25" width="10" style="193" customWidth="1"/>
    <col min="26" max="26" width="13.28515625" style="193" customWidth="1"/>
    <col min="27" max="35" width="10" style="193" customWidth="1"/>
    <col min="36" max="36" width="2" style="193" hidden="1" customWidth="1"/>
    <col min="37" max="37" width="14.7109375" style="258" customWidth="1"/>
    <col min="38" max="38" width="13.28515625" style="258" customWidth="1"/>
    <col min="39" max="39" width="58.42578125" style="258" customWidth="1"/>
    <col min="40" max="40" width="22.7109375" style="258" customWidth="1"/>
    <col min="41" max="41" width="20.7109375" style="258" customWidth="1"/>
    <col min="42" max="42" width="3.7109375" style="258" hidden="1" customWidth="1"/>
    <col min="43" max="43" width="20.7109375" style="258" customWidth="1"/>
    <col min="44" max="44" width="4" style="258" hidden="1" customWidth="1"/>
    <col min="45" max="45" width="12.140625" style="258" bestFit="1" customWidth="1"/>
    <col min="46" max="46" width="4.140625" style="258" hidden="1" customWidth="1"/>
    <col min="47" max="47" width="20.7109375" style="258" customWidth="1"/>
    <col min="48" max="48" width="4.28515625" style="258" hidden="1" customWidth="1"/>
    <col min="49" max="49" width="20.7109375" style="258" customWidth="1"/>
    <col min="50" max="50" width="4.7109375" style="258" hidden="1" customWidth="1"/>
    <col min="51" max="51" width="20.7109375" style="258" customWidth="1"/>
    <col min="52" max="52" width="4.7109375" style="258" hidden="1" customWidth="1"/>
    <col min="53" max="53" width="20.42578125" style="258" customWidth="1"/>
    <col min="54" max="54" width="5.28515625" style="258" hidden="1" customWidth="1"/>
    <col min="55" max="55" width="4.140625" style="258" hidden="1" customWidth="1"/>
    <col min="56" max="56" width="17" style="258" bestFit="1" customWidth="1"/>
    <col min="57" max="58" width="13.28515625" style="258" customWidth="1"/>
    <col min="59" max="59" width="19" style="258" customWidth="1"/>
    <col min="60" max="61" width="13.28515625" style="258" customWidth="1"/>
    <col min="62" max="62" width="17.42578125" style="258" customWidth="1"/>
    <col min="63" max="63" width="31.42578125" style="258" customWidth="1"/>
    <col min="64" max="64" width="21.28515625" style="258" customWidth="1"/>
    <col min="65" max="65" width="19.42578125" style="258" customWidth="1"/>
    <col min="66" max="66" width="17.42578125" style="258" customWidth="1"/>
    <col min="67" max="67" width="26.42578125" style="258" customWidth="1"/>
    <col min="68" max="68" width="11.42578125" style="258" customWidth="1"/>
    <col min="69" max="69" width="35.5703125" style="258" customWidth="1"/>
    <col min="70" max="79" width="11.42578125" style="258" customWidth="1"/>
    <col min="80" max="16384" width="11.42578125" style="258"/>
  </cols>
  <sheetData>
    <row r="1" spans="1:70" ht="12" customHeight="1">
      <c r="A1" s="601"/>
      <c r="B1" s="658"/>
      <c r="C1" s="658"/>
      <c r="D1" s="659"/>
      <c r="E1" s="630" t="s">
        <v>134</v>
      </c>
      <c r="F1" s="630"/>
      <c r="G1" s="630"/>
      <c r="H1" s="630"/>
      <c r="I1" s="630"/>
      <c r="J1" s="630"/>
      <c r="K1" s="630"/>
      <c r="L1" s="630"/>
      <c r="M1" s="630"/>
      <c r="N1" s="630"/>
      <c r="O1" s="630"/>
      <c r="P1" s="630"/>
      <c r="Q1" s="630"/>
      <c r="R1" s="630"/>
      <c r="S1" s="630"/>
      <c r="T1" s="630"/>
      <c r="U1" s="630"/>
      <c r="V1" s="630"/>
      <c r="W1" s="630"/>
      <c r="X1" s="630"/>
      <c r="Y1" s="630"/>
      <c r="Z1" s="630"/>
      <c r="AA1" s="630"/>
      <c r="AB1" s="630"/>
      <c r="AC1" s="630"/>
      <c r="AD1" s="630"/>
      <c r="AE1" s="630"/>
      <c r="AF1" s="630"/>
      <c r="AG1" s="630"/>
      <c r="AH1" s="630"/>
      <c r="AI1" s="630"/>
      <c r="AJ1" s="630"/>
      <c r="AK1" s="630"/>
      <c r="AL1" s="630"/>
      <c r="AM1" s="630"/>
      <c r="AN1" s="630"/>
      <c r="AO1" s="630"/>
      <c r="AP1" s="630"/>
      <c r="AQ1" s="630"/>
      <c r="AR1" s="630"/>
      <c r="AS1" s="630"/>
      <c r="AT1" s="630"/>
      <c r="AU1" s="630"/>
      <c r="AV1" s="630"/>
      <c r="AW1" s="630"/>
      <c r="AX1" s="630"/>
      <c r="AY1" s="630"/>
      <c r="AZ1" s="630"/>
      <c r="BA1" s="630"/>
      <c r="BB1" s="630"/>
      <c r="BC1" s="630"/>
      <c r="BD1" s="630"/>
      <c r="BE1" s="630"/>
      <c r="BF1" s="630"/>
      <c r="BG1" s="630"/>
      <c r="BH1" s="630"/>
      <c r="BI1" s="630"/>
      <c r="BJ1" s="630"/>
      <c r="BK1" s="630"/>
      <c r="BL1" s="630"/>
      <c r="BM1" s="630"/>
      <c r="BN1" s="630"/>
      <c r="BO1" s="630"/>
      <c r="BP1" s="630"/>
      <c r="BQ1" s="630"/>
      <c r="BR1" s="630"/>
    </row>
    <row r="2" spans="1:70">
      <c r="A2" s="660"/>
      <c r="B2" s="661"/>
      <c r="C2" s="661"/>
      <c r="D2" s="662"/>
      <c r="E2" s="630"/>
      <c r="F2" s="630"/>
      <c r="G2" s="630"/>
      <c r="H2" s="630"/>
      <c r="I2" s="630"/>
      <c r="J2" s="630"/>
      <c r="K2" s="630"/>
      <c r="L2" s="630"/>
      <c r="M2" s="630"/>
      <c r="N2" s="630"/>
      <c r="O2" s="630"/>
      <c r="P2" s="630"/>
      <c r="Q2" s="630"/>
      <c r="R2" s="630"/>
      <c r="S2" s="630"/>
      <c r="T2" s="630"/>
      <c r="U2" s="630"/>
      <c r="V2" s="630"/>
      <c r="W2" s="630"/>
      <c r="X2" s="630"/>
      <c r="Y2" s="630"/>
      <c r="Z2" s="630"/>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row>
    <row r="3" spans="1:70" ht="15" customHeight="1">
      <c r="A3" s="660"/>
      <c r="B3" s="661"/>
      <c r="C3" s="661"/>
      <c r="D3" s="662"/>
      <c r="E3" s="654" t="s">
        <v>131</v>
      </c>
      <c r="F3" s="665"/>
      <c r="G3" s="665"/>
      <c r="H3" s="665"/>
      <c r="I3" s="665"/>
      <c r="J3" s="665"/>
      <c r="K3" s="665"/>
      <c r="L3" s="665"/>
      <c r="M3" s="665"/>
      <c r="N3" s="665"/>
      <c r="O3" s="665"/>
      <c r="P3" s="665"/>
      <c r="Q3" s="665"/>
      <c r="R3" s="665"/>
      <c r="S3" s="665"/>
      <c r="T3" s="665"/>
      <c r="U3" s="665"/>
      <c r="V3" s="665"/>
      <c r="W3" s="665"/>
      <c r="X3" s="665"/>
      <c r="Y3" s="665"/>
      <c r="Z3" s="665"/>
      <c r="AA3" s="665"/>
      <c r="AB3" s="665"/>
      <c r="AC3" s="665"/>
      <c r="AD3" s="665"/>
      <c r="AE3" s="655"/>
      <c r="AF3" s="666" t="s">
        <v>132</v>
      </c>
      <c r="AG3" s="667"/>
      <c r="AH3" s="667"/>
      <c r="AI3" s="667"/>
      <c r="AJ3" s="667"/>
      <c r="AK3" s="667"/>
      <c r="AL3" s="667"/>
      <c r="AM3" s="667"/>
      <c r="AN3" s="667"/>
      <c r="AO3" s="667"/>
      <c r="AP3" s="667"/>
      <c r="AQ3" s="667"/>
      <c r="AR3" s="667"/>
      <c r="AS3" s="667"/>
      <c r="AT3" s="667"/>
      <c r="AU3" s="667"/>
      <c r="AV3" s="667"/>
      <c r="AW3" s="668"/>
      <c r="AX3" s="259"/>
      <c r="AY3" s="654" t="s">
        <v>133</v>
      </c>
      <c r="AZ3" s="665"/>
      <c r="BA3" s="665"/>
      <c r="BB3" s="665"/>
      <c r="BC3" s="665"/>
      <c r="BD3" s="665"/>
      <c r="BE3" s="665"/>
      <c r="BF3" s="665"/>
      <c r="BG3" s="665"/>
      <c r="BH3" s="665"/>
      <c r="BI3" s="665"/>
      <c r="BJ3" s="665"/>
      <c r="BK3" s="665"/>
      <c r="BL3" s="665"/>
      <c r="BM3" s="665"/>
      <c r="BN3" s="665"/>
      <c r="BO3" s="665"/>
      <c r="BP3" s="665"/>
      <c r="BQ3" s="665"/>
      <c r="BR3" s="655"/>
    </row>
    <row r="4" spans="1:70" ht="15" customHeight="1">
      <c r="A4" s="599"/>
      <c r="B4" s="663"/>
      <c r="C4" s="663"/>
      <c r="D4" s="664"/>
      <c r="E4" s="656" t="s">
        <v>207</v>
      </c>
      <c r="F4" s="669"/>
      <c r="G4" s="669"/>
      <c r="H4" s="669"/>
      <c r="I4" s="669"/>
      <c r="J4" s="669"/>
      <c r="K4" s="669"/>
      <c r="L4" s="669"/>
      <c r="M4" s="669"/>
      <c r="N4" s="669"/>
      <c r="O4" s="669"/>
      <c r="P4" s="669"/>
      <c r="Q4" s="669"/>
      <c r="R4" s="669"/>
      <c r="S4" s="669"/>
      <c r="T4" s="669"/>
      <c r="U4" s="669"/>
      <c r="V4" s="669"/>
      <c r="W4" s="669"/>
      <c r="X4" s="669"/>
      <c r="Y4" s="669"/>
      <c r="Z4" s="669"/>
      <c r="AA4" s="669"/>
      <c r="AB4" s="669"/>
      <c r="AC4" s="669"/>
      <c r="AD4" s="669"/>
      <c r="AE4" s="657"/>
      <c r="AF4" s="666" t="s">
        <v>208</v>
      </c>
      <c r="AG4" s="667"/>
      <c r="AH4" s="667"/>
      <c r="AI4" s="667"/>
      <c r="AJ4" s="667"/>
      <c r="AK4" s="667"/>
      <c r="AL4" s="667"/>
      <c r="AM4" s="667"/>
      <c r="AN4" s="667"/>
      <c r="AO4" s="667"/>
      <c r="AP4" s="667"/>
      <c r="AQ4" s="667"/>
      <c r="AR4" s="667"/>
      <c r="AS4" s="667"/>
      <c r="AT4" s="667"/>
      <c r="AU4" s="667"/>
      <c r="AV4" s="667"/>
      <c r="AW4" s="668"/>
      <c r="AX4" s="260"/>
      <c r="AY4" s="670" t="s">
        <v>209</v>
      </c>
      <c r="AZ4" s="671"/>
      <c r="BA4" s="671"/>
      <c r="BB4" s="671"/>
      <c r="BC4" s="671"/>
      <c r="BD4" s="671"/>
      <c r="BE4" s="671"/>
      <c r="BF4" s="671"/>
      <c r="BG4" s="671"/>
      <c r="BH4" s="671"/>
      <c r="BI4" s="671"/>
      <c r="BJ4" s="671"/>
      <c r="BK4" s="671"/>
      <c r="BL4" s="671"/>
      <c r="BM4" s="671"/>
      <c r="BN4" s="671"/>
      <c r="BO4" s="671"/>
      <c r="BP4" s="671"/>
      <c r="BQ4" s="671"/>
      <c r="BR4" s="672"/>
    </row>
    <row r="5" spans="1:70" ht="12" customHeight="1">
      <c r="A5" s="654" t="s">
        <v>106</v>
      </c>
      <c r="B5" s="655"/>
      <c r="C5" s="654" t="s">
        <v>130</v>
      </c>
      <c r="D5" s="655"/>
      <c r="E5" s="630" t="s">
        <v>136</v>
      </c>
      <c r="F5" s="630"/>
      <c r="G5" s="630"/>
      <c r="H5" s="630"/>
      <c r="I5" s="630"/>
      <c r="J5" s="630"/>
      <c r="K5" s="630"/>
      <c r="L5" s="630"/>
      <c r="M5" s="630"/>
      <c r="N5" s="630"/>
      <c r="O5" s="630"/>
      <c r="P5" s="630"/>
      <c r="Q5" s="630"/>
      <c r="R5" s="630"/>
      <c r="S5" s="630"/>
      <c r="T5" s="630"/>
      <c r="U5" s="630"/>
      <c r="V5" s="630"/>
      <c r="W5" s="630"/>
      <c r="X5" s="630"/>
      <c r="Y5" s="630"/>
      <c r="Z5" s="630"/>
      <c r="AA5" s="630"/>
      <c r="AB5" s="630"/>
      <c r="AC5" s="630"/>
      <c r="AD5" s="630"/>
      <c r="AE5" s="630"/>
      <c r="AF5" s="630"/>
      <c r="AG5" s="630"/>
      <c r="AH5" s="630"/>
      <c r="AI5" s="630"/>
      <c r="AJ5" s="630"/>
      <c r="AK5" s="630"/>
      <c r="AL5" s="630"/>
      <c r="AM5" s="630"/>
      <c r="AN5" s="630"/>
      <c r="AO5" s="630"/>
      <c r="AP5" s="630"/>
      <c r="AQ5" s="630"/>
      <c r="AR5" s="630"/>
      <c r="AS5" s="630"/>
      <c r="AT5" s="630"/>
      <c r="AU5" s="630"/>
      <c r="AV5" s="630"/>
      <c r="AW5" s="630"/>
      <c r="AX5" s="630"/>
      <c r="AY5" s="630"/>
      <c r="AZ5" s="630"/>
      <c r="BA5" s="630"/>
      <c r="BB5" s="630"/>
      <c r="BC5" s="630"/>
      <c r="BD5" s="630"/>
      <c r="BE5" s="630"/>
      <c r="BF5" s="630"/>
      <c r="BG5" s="630"/>
      <c r="BH5" s="630"/>
      <c r="BI5" s="630"/>
      <c r="BJ5" s="630"/>
      <c r="BK5" s="630"/>
      <c r="BL5" s="630"/>
      <c r="BM5" s="630"/>
      <c r="BN5" s="630"/>
      <c r="BO5" s="630"/>
      <c r="BP5" s="630"/>
      <c r="BQ5" s="630"/>
      <c r="BR5" s="630"/>
    </row>
    <row r="6" spans="1:70">
      <c r="A6" s="656" t="s">
        <v>206</v>
      </c>
      <c r="B6" s="657"/>
      <c r="C6" s="656">
        <v>8</v>
      </c>
      <c r="D6" s="657"/>
      <c r="E6" s="630"/>
      <c r="F6" s="630"/>
      <c r="G6" s="630"/>
      <c r="H6" s="630"/>
      <c r="I6" s="630"/>
      <c r="J6" s="630"/>
      <c r="K6" s="630"/>
      <c r="L6" s="630"/>
      <c r="M6" s="630"/>
      <c r="N6" s="630"/>
      <c r="O6" s="630"/>
      <c r="P6" s="630"/>
      <c r="Q6" s="630"/>
      <c r="R6" s="630"/>
      <c r="S6" s="630"/>
      <c r="T6" s="630"/>
      <c r="U6" s="630"/>
      <c r="V6" s="630"/>
      <c r="W6" s="630"/>
      <c r="X6" s="630"/>
      <c r="Y6" s="630"/>
      <c r="Z6" s="630"/>
      <c r="AA6" s="630"/>
      <c r="AB6" s="630"/>
      <c r="AC6" s="630"/>
      <c r="AD6" s="630"/>
      <c r="AE6" s="630"/>
      <c r="AF6" s="630"/>
      <c r="AG6" s="630"/>
      <c r="AH6" s="630"/>
      <c r="AI6" s="630"/>
      <c r="AJ6" s="630"/>
      <c r="AK6" s="630"/>
      <c r="AL6" s="630"/>
      <c r="AM6" s="630"/>
      <c r="AN6" s="630"/>
      <c r="AO6" s="630"/>
      <c r="AP6" s="630"/>
      <c r="AQ6" s="630"/>
      <c r="AR6" s="630"/>
      <c r="AS6" s="630"/>
      <c r="AT6" s="630"/>
      <c r="AU6" s="630"/>
      <c r="AV6" s="630"/>
      <c r="AW6" s="630"/>
      <c r="AX6" s="630"/>
      <c r="AY6" s="630"/>
      <c r="AZ6" s="630"/>
      <c r="BA6" s="630"/>
      <c r="BB6" s="630"/>
      <c r="BC6" s="630"/>
      <c r="BD6" s="630"/>
      <c r="BE6" s="630"/>
      <c r="BF6" s="630"/>
      <c r="BG6" s="630"/>
      <c r="BH6" s="630"/>
      <c r="BI6" s="630"/>
      <c r="BJ6" s="630"/>
      <c r="BK6" s="630"/>
      <c r="BL6" s="630"/>
      <c r="BM6" s="630"/>
      <c r="BN6" s="630"/>
      <c r="BO6" s="630"/>
      <c r="BP6" s="630"/>
      <c r="BQ6" s="630"/>
      <c r="BR6" s="630"/>
    </row>
    <row r="7" spans="1:70">
      <c r="A7" s="261"/>
      <c r="B7" s="261"/>
      <c r="C7" s="183"/>
      <c r="D7" s="183"/>
      <c r="E7" s="183"/>
      <c r="F7" s="183"/>
      <c r="G7" s="183"/>
      <c r="H7" s="183"/>
      <c r="I7" s="261"/>
      <c r="J7" s="183"/>
      <c r="K7" s="261"/>
      <c r="L7" s="183"/>
      <c r="M7" s="183"/>
      <c r="N7" s="261"/>
      <c r="O7" s="183"/>
      <c r="P7" s="183"/>
      <c r="Q7" s="183"/>
      <c r="R7" s="183"/>
      <c r="S7" s="183"/>
      <c r="T7" s="183"/>
      <c r="U7" s="183"/>
      <c r="V7" s="183"/>
      <c r="W7" s="183"/>
      <c r="X7" s="183"/>
      <c r="Y7" s="183"/>
      <c r="Z7" s="183"/>
      <c r="AA7" s="183"/>
      <c r="AB7" s="183"/>
      <c r="AC7" s="183"/>
      <c r="AD7" s="183"/>
      <c r="AE7" s="183"/>
      <c r="AF7" s="183"/>
      <c r="AG7" s="183"/>
      <c r="AH7" s="183"/>
      <c r="AI7" s="183"/>
      <c r="AJ7" s="183"/>
      <c r="AK7" s="261"/>
      <c r="AL7" s="261"/>
      <c r="AM7" s="261"/>
      <c r="AN7" s="261"/>
      <c r="AO7" s="261"/>
      <c r="AP7" s="261"/>
      <c r="AQ7" s="261"/>
      <c r="AR7" s="261"/>
      <c r="AS7" s="261"/>
      <c r="AT7" s="261"/>
      <c r="AU7" s="261"/>
      <c r="AV7" s="261"/>
      <c r="AW7" s="261"/>
      <c r="AX7" s="261"/>
      <c r="AY7" s="261"/>
      <c r="AZ7" s="261"/>
      <c r="BA7" s="261"/>
      <c r="BB7" s="261"/>
      <c r="BC7" s="261"/>
      <c r="BD7" s="261"/>
      <c r="BE7" s="261"/>
      <c r="BF7" s="261"/>
      <c r="BG7" s="261"/>
      <c r="BH7" s="261"/>
      <c r="BI7" s="261"/>
      <c r="BJ7" s="261"/>
      <c r="BK7" s="261"/>
      <c r="BL7" s="261"/>
      <c r="BM7" s="261"/>
      <c r="BN7" s="261"/>
      <c r="BO7" s="261"/>
      <c r="BP7" s="261"/>
      <c r="BQ7" s="261"/>
      <c r="BR7" s="261"/>
    </row>
    <row r="8" spans="1:70" ht="21" customHeight="1">
      <c r="A8" s="675" t="s">
        <v>489</v>
      </c>
      <c r="B8" s="675"/>
      <c r="C8" s="675"/>
      <c r="D8" s="675"/>
      <c r="E8" s="411" t="s">
        <v>538</v>
      </c>
      <c r="F8" s="405"/>
      <c r="G8" s="405"/>
      <c r="H8" s="405"/>
      <c r="I8" s="405"/>
      <c r="J8" s="183"/>
      <c r="K8" s="261"/>
      <c r="L8" s="183"/>
      <c r="M8" s="183"/>
      <c r="N8" s="261"/>
      <c r="O8" s="183"/>
      <c r="P8" s="183"/>
      <c r="Q8" s="183"/>
      <c r="R8" s="183"/>
      <c r="S8" s="183"/>
      <c r="T8" s="183"/>
      <c r="U8" s="183"/>
      <c r="V8" s="183"/>
      <c r="W8" s="183"/>
      <c r="X8" s="183"/>
      <c r="Y8" s="183"/>
      <c r="Z8" s="183"/>
      <c r="AA8" s="183"/>
      <c r="AB8" s="183"/>
      <c r="AC8" s="183"/>
      <c r="AD8" s="183"/>
      <c r="AE8" s="183"/>
      <c r="AF8" s="183"/>
      <c r="AG8" s="183"/>
      <c r="AH8" s="183"/>
      <c r="AI8" s="183"/>
      <c r="AJ8" s="183"/>
      <c r="AK8" s="261"/>
      <c r="AL8" s="261"/>
      <c r="AM8" s="261"/>
      <c r="AN8" s="261"/>
      <c r="AO8" s="261"/>
      <c r="AP8" s="261"/>
      <c r="AQ8" s="261"/>
      <c r="AR8" s="261"/>
      <c r="AS8" s="261"/>
      <c r="AT8" s="261"/>
      <c r="AU8" s="261"/>
      <c r="AV8" s="261"/>
      <c r="AW8" s="261"/>
      <c r="AX8" s="261"/>
      <c r="AY8" s="261"/>
      <c r="AZ8" s="261"/>
      <c r="BA8" s="261"/>
      <c r="BB8" s="261"/>
      <c r="BC8" s="261"/>
      <c r="BD8" s="261"/>
      <c r="BE8" s="261"/>
      <c r="BF8" s="261"/>
      <c r="BG8" s="261"/>
      <c r="BH8" s="261"/>
      <c r="BI8" s="261"/>
      <c r="BJ8" s="261"/>
      <c r="BK8" s="261"/>
      <c r="BL8" s="261"/>
      <c r="BM8" s="261"/>
      <c r="BN8" s="261"/>
      <c r="BO8" s="261"/>
      <c r="BP8" s="261"/>
      <c r="BQ8" s="261"/>
      <c r="BR8" s="261"/>
    </row>
    <row r="9" spans="1:70" ht="12.75" thickBot="1">
      <c r="A9" s="261"/>
      <c r="B9" s="261"/>
      <c r="C9" s="183"/>
      <c r="D9" s="183"/>
      <c r="E9" s="183"/>
      <c r="F9" s="183"/>
      <c r="G9" s="183"/>
      <c r="H9" s="183"/>
      <c r="I9" s="261"/>
      <c r="J9" s="183"/>
      <c r="K9" s="261"/>
      <c r="L9" s="183"/>
      <c r="M9" s="183"/>
      <c r="N9" s="261"/>
      <c r="O9" s="183"/>
      <c r="P9" s="183"/>
      <c r="Q9" s="183"/>
      <c r="R9" s="183"/>
      <c r="S9" s="183"/>
      <c r="T9" s="183"/>
      <c r="U9" s="183"/>
      <c r="V9" s="183"/>
      <c r="W9" s="183"/>
      <c r="X9" s="183"/>
      <c r="Y9" s="183"/>
      <c r="Z9" s="183"/>
      <c r="AA9" s="183"/>
      <c r="AB9" s="183"/>
      <c r="AC9" s="183"/>
      <c r="AD9" s="183"/>
      <c r="AE9" s="183"/>
      <c r="AF9" s="183"/>
      <c r="AG9" s="183"/>
      <c r="AH9" s="183"/>
      <c r="AI9" s="183"/>
      <c r="AJ9" s="183"/>
      <c r="AK9" s="261"/>
      <c r="AL9" s="261"/>
      <c r="AM9" s="261"/>
      <c r="AN9" s="261"/>
      <c r="AO9" s="261"/>
      <c r="AP9" s="261"/>
      <c r="AQ9" s="261"/>
      <c r="AR9" s="261"/>
      <c r="AS9" s="261"/>
      <c r="AT9" s="261"/>
      <c r="AU9" s="261"/>
      <c r="AV9" s="261"/>
      <c r="AW9" s="261"/>
      <c r="AX9" s="261"/>
      <c r="AY9" s="261"/>
      <c r="AZ9" s="261"/>
      <c r="BA9" s="261"/>
      <c r="BB9" s="261"/>
      <c r="BC9" s="261"/>
      <c r="BD9" s="261"/>
      <c r="BE9" s="261"/>
      <c r="BF9" s="261"/>
      <c r="BG9" s="261"/>
      <c r="BH9" s="261"/>
      <c r="BI9" s="261"/>
      <c r="BJ9" s="261"/>
      <c r="BK9" s="261"/>
      <c r="BL9" s="261"/>
      <c r="BM9" s="261"/>
      <c r="BN9" s="261"/>
      <c r="BO9" s="261"/>
      <c r="BP9" s="261"/>
      <c r="BQ9" s="261"/>
      <c r="BR9" s="261"/>
    </row>
    <row r="10" spans="1:70" ht="11.85" customHeight="1" thickBot="1">
      <c r="A10" s="644" t="s">
        <v>0</v>
      </c>
      <c r="B10" s="647" t="s">
        <v>1</v>
      </c>
      <c r="C10" s="647" t="s">
        <v>213</v>
      </c>
      <c r="D10" s="651" t="s">
        <v>54</v>
      </c>
      <c r="E10" s="652"/>
      <c r="F10" s="652"/>
      <c r="G10" s="652"/>
      <c r="H10" s="652"/>
      <c r="I10" s="652"/>
      <c r="J10" s="652"/>
      <c r="K10" s="653"/>
      <c r="L10" s="262"/>
      <c r="M10" s="263"/>
      <c r="N10" s="614" t="s">
        <v>223</v>
      </c>
      <c r="O10" s="615"/>
      <c r="P10" s="615"/>
      <c r="Q10" s="615"/>
      <c r="R10" s="615"/>
      <c r="S10" s="615"/>
      <c r="T10" s="615"/>
      <c r="U10" s="615"/>
      <c r="V10" s="615"/>
      <c r="W10" s="615"/>
      <c r="X10" s="615"/>
      <c r="Y10" s="615"/>
      <c r="Z10" s="615"/>
      <c r="AA10" s="615"/>
      <c r="AB10" s="615"/>
      <c r="AC10" s="615"/>
      <c r="AD10" s="615"/>
      <c r="AE10" s="615"/>
      <c r="AF10" s="615"/>
      <c r="AG10" s="615"/>
      <c r="AH10" s="615"/>
      <c r="AI10" s="615"/>
      <c r="AJ10" s="615"/>
      <c r="AK10" s="615"/>
      <c r="AL10" s="615"/>
      <c r="AM10" s="615"/>
      <c r="AN10" s="615"/>
      <c r="AO10" s="615"/>
      <c r="AP10" s="615"/>
      <c r="AQ10" s="615"/>
      <c r="AR10" s="615"/>
      <c r="AS10" s="615"/>
      <c r="AT10" s="615"/>
      <c r="AU10" s="615"/>
      <c r="AV10" s="615"/>
      <c r="AW10" s="615"/>
      <c r="AX10" s="615"/>
      <c r="AY10" s="615"/>
      <c r="AZ10" s="615"/>
      <c r="BA10" s="615"/>
      <c r="BB10" s="615"/>
      <c r="BC10" s="615"/>
      <c r="BD10" s="615"/>
      <c r="BE10" s="615"/>
      <c r="BF10" s="615"/>
      <c r="BG10" s="615"/>
      <c r="BH10" s="616"/>
      <c r="BI10" s="264"/>
      <c r="BJ10" s="676" t="s">
        <v>50</v>
      </c>
      <c r="BK10" s="677"/>
      <c r="BL10" s="677"/>
      <c r="BM10" s="677"/>
      <c r="BN10" s="677"/>
      <c r="BO10" s="678"/>
      <c r="BP10" s="678"/>
      <c r="BQ10" s="678"/>
      <c r="BR10" s="679"/>
    </row>
    <row r="11" spans="1:70" ht="11.85" customHeight="1" thickBot="1">
      <c r="A11" s="645"/>
      <c r="B11" s="648"/>
      <c r="C11" s="648"/>
      <c r="D11" s="680" t="s">
        <v>210</v>
      </c>
      <c r="E11" s="682" t="s">
        <v>227</v>
      </c>
      <c r="F11" s="683"/>
      <c r="G11" s="683"/>
      <c r="H11" s="683"/>
      <c r="I11" s="683"/>
      <c r="J11" s="683"/>
      <c r="K11" s="684"/>
      <c r="L11" s="262"/>
      <c r="M11" s="263"/>
      <c r="N11" s="685" t="s">
        <v>226</v>
      </c>
      <c r="O11" s="686"/>
      <c r="P11" s="687"/>
      <c r="Q11" s="614" t="s">
        <v>414</v>
      </c>
      <c r="R11" s="615"/>
      <c r="S11" s="615"/>
      <c r="T11" s="615"/>
      <c r="U11" s="615"/>
      <c r="V11" s="615"/>
      <c r="W11" s="615"/>
      <c r="X11" s="615"/>
      <c r="Y11" s="615"/>
      <c r="Z11" s="615"/>
      <c r="AA11" s="615"/>
      <c r="AB11" s="615"/>
      <c r="AC11" s="615"/>
      <c r="AD11" s="615"/>
      <c r="AE11" s="615"/>
      <c r="AF11" s="615"/>
      <c r="AG11" s="615"/>
      <c r="AH11" s="615"/>
      <c r="AI11" s="615"/>
      <c r="AJ11" s="615"/>
      <c r="AK11" s="616"/>
      <c r="AL11" s="610" t="s">
        <v>225</v>
      </c>
      <c r="AM11" s="610" t="s">
        <v>137</v>
      </c>
      <c r="AN11" s="614" t="s">
        <v>228</v>
      </c>
      <c r="AO11" s="615"/>
      <c r="AP11" s="615"/>
      <c r="AQ11" s="615"/>
      <c r="AR11" s="615"/>
      <c r="AS11" s="615"/>
      <c r="AT11" s="615"/>
      <c r="AU11" s="615"/>
      <c r="AV11" s="615"/>
      <c r="AW11" s="615"/>
      <c r="AX11" s="615"/>
      <c r="AY11" s="615"/>
      <c r="AZ11" s="615"/>
      <c r="BA11" s="615"/>
      <c r="BB11" s="615"/>
      <c r="BC11" s="615"/>
      <c r="BD11" s="615"/>
      <c r="BE11" s="615"/>
      <c r="BF11" s="616"/>
      <c r="BG11" s="617" t="s">
        <v>42</v>
      </c>
      <c r="BH11" s="618"/>
      <c r="BI11" s="265"/>
      <c r="BJ11" s="688" t="s">
        <v>50</v>
      </c>
      <c r="BK11" s="693" t="s">
        <v>51</v>
      </c>
      <c r="BL11" s="694"/>
      <c r="BM11" s="694"/>
      <c r="BN11" s="694"/>
      <c r="BO11" s="688" t="s">
        <v>211</v>
      </c>
      <c r="BP11" s="688" t="s">
        <v>283</v>
      </c>
      <c r="BQ11" s="688" t="s">
        <v>231</v>
      </c>
      <c r="BR11" s="690" t="s">
        <v>52</v>
      </c>
    </row>
    <row r="12" spans="1:70" s="285" customFormat="1" ht="87" customHeight="1" thickBot="1">
      <c r="A12" s="646"/>
      <c r="B12" s="649"/>
      <c r="C12" s="650"/>
      <c r="D12" s="681"/>
      <c r="E12" s="267" t="s">
        <v>219</v>
      </c>
      <c r="F12" s="268" t="s">
        <v>281</v>
      </c>
      <c r="G12" s="267" t="s">
        <v>220</v>
      </c>
      <c r="H12" s="268" t="s">
        <v>281</v>
      </c>
      <c r="I12" s="267" t="s">
        <v>221</v>
      </c>
      <c r="J12" s="269" t="s">
        <v>281</v>
      </c>
      <c r="K12" s="270" t="s">
        <v>222</v>
      </c>
      <c r="L12" s="271" t="s">
        <v>281</v>
      </c>
      <c r="M12" s="272" t="s">
        <v>282</v>
      </c>
      <c r="N12" s="273" t="s">
        <v>212</v>
      </c>
      <c r="O12" s="273" t="s">
        <v>138</v>
      </c>
      <c r="P12" s="273" t="s">
        <v>44</v>
      </c>
      <c r="Q12" s="274" t="s">
        <v>139</v>
      </c>
      <c r="R12" s="274" t="s">
        <v>140</v>
      </c>
      <c r="S12" s="274" t="s">
        <v>141</v>
      </c>
      <c r="T12" s="274" t="s">
        <v>142</v>
      </c>
      <c r="U12" s="275" t="s">
        <v>143</v>
      </c>
      <c r="V12" s="276" t="s">
        <v>144</v>
      </c>
      <c r="W12" s="276" t="s">
        <v>145</v>
      </c>
      <c r="X12" s="276" t="s">
        <v>146</v>
      </c>
      <c r="Y12" s="276" t="s">
        <v>147</v>
      </c>
      <c r="Z12" s="276" t="s">
        <v>148</v>
      </c>
      <c r="AA12" s="276" t="s">
        <v>149</v>
      </c>
      <c r="AB12" s="276" t="s">
        <v>150</v>
      </c>
      <c r="AC12" s="276" t="s">
        <v>151</v>
      </c>
      <c r="AD12" s="276" t="s">
        <v>152</v>
      </c>
      <c r="AE12" s="276" t="s">
        <v>153</v>
      </c>
      <c r="AF12" s="276" t="s">
        <v>154</v>
      </c>
      <c r="AG12" s="276" t="s">
        <v>155</v>
      </c>
      <c r="AH12" s="276" t="s">
        <v>156</v>
      </c>
      <c r="AI12" s="276" t="s">
        <v>157</v>
      </c>
      <c r="AJ12" s="277" t="s">
        <v>158</v>
      </c>
      <c r="AK12" s="277" t="s">
        <v>224</v>
      </c>
      <c r="AL12" s="611"/>
      <c r="AM12" s="611"/>
      <c r="AN12" s="278" t="s">
        <v>43</v>
      </c>
      <c r="AO12" s="279" t="s">
        <v>159</v>
      </c>
      <c r="AP12" s="277" t="s">
        <v>158</v>
      </c>
      <c r="AQ12" s="277" t="s">
        <v>160</v>
      </c>
      <c r="AR12" s="277" t="s">
        <v>158</v>
      </c>
      <c r="AS12" s="277" t="s">
        <v>161</v>
      </c>
      <c r="AT12" s="277" t="s">
        <v>158</v>
      </c>
      <c r="AU12" s="277" t="s">
        <v>162</v>
      </c>
      <c r="AV12" s="277" t="s">
        <v>158</v>
      </c>
      <c r="AW12" s="277" t="s">
        <v>163</v>
      </c>
      <c r="AX12" s="277" t="s">
        <v>158</v>
      </c>
      <c r="AY12" s="277" t="s">
        <v>164</v>
      </c>
      <c r="AZ12" s="277" t="s">
        <v>158</v>
      </c>
      <c r="BA12" s="277" t="s">
        <v>488</v>
      </c>
      <c r="BB12" s="277" t="s">
        <v>158</v>
      </c>
      <c r="BC12" s="277" t="s">
        <v>166</v>
      </c>
      <c r="BD12" s="277" t="s">
        <v>229</v>
      </c>
      <c r="BE12" s="277" t="s">
        <v>167</v>
      </c>
      <c r="BF12" s="277" t="s">
        <v>168</v>
      </c>
      <c r="BG12" s="280" t="s">
        <v>135</v>
      </c>
      <c r="BH12" s="265" t="s">
        <v>3</v>
      </c>
      <c r="BI12" s="281" t="s">
        <v>544</v>
      </c>
      <c r="BJ12" s="692"/>
      <c r="BK12" s="282" t="s">
        <v>230</v>
      </c>
      <c r="BL12" s="283" t="s">
        <v>486</v>
      </c>
      <c r="BM12" s="266" t="s">
        <v>482</v>
      </c>
      <c r="BN12" s="284" t="s">
        <v>487</v>
      </c>
      <c r="BO12" s="744"/>
      <c r="BP12" s="689"/>
      <c r="BQ12" s="689"/>
      <c r="BR12" s="691"/>
    </row>
    <row r="13" spans="1:70" ht="96">
      <c r="A13" s="633" t="s">
        <v>103</v>
      </c>
      <c r="B13" s="633" t="s">
        <v>715</v>
      </c>
      <c r="C13" s="636" t="s">
        <v>6</v>
      </c>
      <c r="D13" s="640" t="s">
        <v>716</v>
      </c>
      <c r="E13" s="619" t="s">
        <v>179</v>
      </c>
      <c r="F13" s="606"/>
      <c r="G13" s="619" t="s">
        <v>179</v>
      </c>
      <c r="H13" s="606"/>
      <c r="I13" s="619" t="s">
        <v>179</v>
      </c>
      <c r="J13" s="606"/>
      <c r="K13" s="619" t="s">
        <v>189</v>
      </c>
      <c r="L13" s="623">
        <f>IF(K13="SI",25%,0%)</f>
        <v>0</v>
      </c>
      <c r="M13" s="623">
        <f>F13+H13+J13+L13</f>
        <v>0</v>
      </c>
      <c r="N13" s="626" t="s">
        <v>478</v>
      </c>
      <c r="O13" s="629" t="str">
        <f>+IF(N13="NO SE HA PRESENTADO EN LOS ULTIMOS 5 AÑOS","RARA VEZ",IF(N13="AL MENOS 1 VEZ EN LOS ULTIMOS 5 AÑOS","IMPROBABLE",IF(N13="AL MENOS 1 VEZ EN LOS ULTIMOS 2 AÑOS","POSIBLE",IF(N13="AL MENOS 1 VEZ EN EL ULTIMO AÑO","PROBABLE",IF(N13="MAS DE 1 VEZ AL AÑO","CASI SEGURO","ERROR")))))</f>
        <v>RARA VEZ</v>
      </c>
      <c r="P13" s="626" t="str">
        <f>+IF(O13="RARA VEZ","20%",IF(O13="IMPROBABLE","40%",IF(O13="POSIBLE","60%",IF(O13="PROBABLE","80%",IF(O13="CASI SEGURO","100%","ERROR")))))</f>
        <v>20%</v>
      </c>
      <c r="Q13" s="731" t="s">
        <v>179</v>
      </c>
      <c r="R13" s="593" t="s">
        <v>189</v>
      </c>
      <c r="S13" s="593" t="s">
        <v>179</v>
      </c>
      <c r="T13" s="593" t="s">
        <v>179</v>
      </c>
      <c r="U13" s="593" t="s">
        <v>189</v>
      </c>
      <c r="V13" s="593" t="s">
        <v>179</v>
      </c>
      <c r="W13" s="593" t="s">
        <v>179</v>
      </c>
      <c r="X13" s="593" t="s">
        <v>189</v>
      </c>
      <c r="Y13" s="593" t="s">
        <v>189</v>
      </c>
      <c r="Z13" s="593" t="s">
        <v>189</v>
      </c>
      <c r="AA13" s="593" t="s">
        <v>189</v>
      </c>
      <c r="AB13" s="593" t="s">
        <v>179</v>
      </c>
      <c r="AC13" s="593" t="s">
        <v>179</v>
      </c>
      <c r="AD13" s="593" t="s">
        <v>189</v>
      </c>
      <c r="AE13" s="593" t="s">
        <v>189</v>
      </c>
      <c r="AF13" s="593" t="s">
        <v>189</v>
      </c>
      <c r="AG13" s="593" t="s">
        <v>179</v>
      </c>
      <c r="AH13" s="593" t="s">
        <v>189</v>
      </c>
      <c r="AI13" s="593" t="s">
        <v>189</v>
      </c>
      <c r="AJ13" s="584">
        <f>COUNTIF(Q13:AI15,"SI")</f>
        <v>8</v>
      </c>
      <c r="AK13" s="595" t="str">
        <f t="shared" ref="AK13" si="0">+IF(AND(AJ13&gt;0,AJ13&lt;6),"MODERADO",IF(AJ13&gt;=12,"CATASTRÓFICO",IF(AND(AJ13&gt;5,AJ13&lt;12),"MAYOR","")))</f>
        <v>MAYOR</v>
      </c>
      <c r="AL13" s="599"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ALTO</v>
      </c>
      <c r="AM13" s="287" t="s">
        <v>717</v>
      </c>
      <c r="AN13" s="288" t="s">
        <v>718</v>
      </c>
      <c r="AO13" s="286" t="s">
        <v>172</v>
      </c>
      <c r="AP13" s="195">
        <f>IF(AO13="Asignado",15,0)</f>
        <v>15</v>
      </c>
      <c r="AQ13" s="195" t="s">
        <v>173</v>
      </c>
      <c r="AR13" s="195">
        <f>IF(AQ13="adecuado",15,0)</f>
        <v>15</v>
      </c>
      <c r="AS13" s="195" t="s">
        <v>174</v>
      </c>
      <c r="AT13" s="195">
        <f>IF(AS13="Oportuna",15,0)</f>
        <v>15</v>
      </c>
      <c r="AU13" s="195" t="s">
        <v>185</v>
      </c>
      <c r="AV13" s="195">
        <f>IF(AU13="Prevenir",15,IF(AU13="Detectar",10,0))</f>
        <v>10</v>
      </c>
      <c r="AW13" s="195" t="s">
        <v>176</v>
      </c>
      <c r="AX13" s="195">
        <f>IF(AW13="Confiable",15,0)</f>
        <v>15</v>
      </c>
      <c r="AY13" s="195" t="s">
        <v>177</v>
      </c>
      <c r="AZ13" s="195">
        <f>IF(AY13="Se investigan y resuelven oportunamente",15,0)</f>
        <v>15</v>
      </c>
      <c r="BA13" s="195" t="s">
        <v>178</v>
      </c>
      <c r="BB13" s="195">
        <f>IF(BA13="Completa",10,IF(BA13="Incompleta",5,0))</f>
        <v>10</v>
      </c>
      <c r="BC13" s="195">
        <f>BB13+AZ13+AX13+AV13+AT13+AR13+AP13</f>
        <v>95</v>
      </c>
      <c r="BD13" s="289" t="str">
        <f>IF(BC13&gt;95,"FUERTE",IF(AND(BC13&lt;95.01,BC13&gt;85.02),"MODERADO",IF(AND(BC13&lt;85.01,BC13&gt;1),"DEBIL","ESTABLECER CONTROL")))</f>
        <v>MODERADO</v>
      </c>
      <c r="BE13" s="603">
        <f>AVERAGE(BC13:BC15)</f>
        <v>95</v>
      </c>
      <c r="BF13" s="591" t="str">
        <f>IF(BE13&gt;95,"FUERTE",IF(AND(BE13&lt;95.01,BE13&gt;85.02),"MODERADO",IF(AND(BE13&lt;85.01,BE13&gt;1),"DEBIL","0")))</f>
        <v>MODERADO</v>
      </c>
      <c r="BG13" s="605"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580" t="str">
        <f>AK13</f>
        <v>MAYOR</v>
      </c>
      <c r="BI13" s="580" t="s">
        <v>568</v>
      </c>
      <c r="BJ13" s="583" t="s">
        <v>280</v>
      </c>
      <c r="BK13" s="728" t="s">
        <v>719</v>
      </c>
      <c r="BL13" s="728" t="s">
        <v>720</v>
      </c>
      <c r="BM13" s="741">
        <v>45809</v>
      </c>
      <c r="BN13" s="741">
        <v>46006</v>
      </c>
      <c r="BO13" s="728" t="s">
        <v>721</v>
      </c>
      <c r="BP13" s="594" t="s">
        <v>806</v>
      </c>
      <c r="BQ13" s="743" t="s">
        <v>807</v>
      </c>
      <c r="BR13" s="594" t="s">
        <v>78</v>
      </c>
    </row>
    <row r="14" spans="1:70" ht="96">
      <c r="A14" s="634"/>
      <c r="B14" s="634"/>
      <c r="C14" s="637"/>
      <c r="D14" s="641"/>
      <c r="E14" s="620"/>
      <c r="F14" s="607"/>
      <c r="G14" s="620"/>
      <c r="H14" s="607"/>
      <c r="I14" s="620"/>
      <c r="J14" s="607"/>
      <c r="K14" s="620"/>
      <c r="L14" s="624"/>
      <c r="M14" s="624"/>
      <c r="N14" s="594"/>
      <c r="O14" s="630"/>
      <c r="P14" s="594"/>
      <c r="Q14" s="732"/>
      <c r="R14" s="594"/>
      <c r="S14" s="594"/>
      <c r="T14" s="594"/>
      <c r="U14" s="594"/>
      <c r="V14" s="594"/>
      <c r="W14" s="594"/>
      <c r="X14" s="594"/>
      <c r="Y14" s="594"/>
      <c r="Z14" s="594"/>
      <c r="AA14" s="594"/>
      <c r="AB14" s="594"/>
      <c r="AC14" s="594"/>
      <c r="AD14" s="594"/>
      <c r="AE14" s="594"/>
      <c r="AF14" s="594"/>
      <c r="AG14" s="594"/>
      <c r="AH14" s="594"/>
      <c r="AI14" s="594"/>
      <c r="AJ14" s="584"/>
      <c r="AK14" s="596"/>
      <c r="AL14" s="600"/>
      <c r="AM14" s="291" t="s">
        <v>722</v>
      </c>
      <c r="AN14" s="234" t="s">
        <v>718</v>
      </c>
      <c r="AO14" s="233" t="s">
        <v>172</v>
      </c>
      <c r="AP14" s="196">
        <f t="shared" ref="AP14:AP18" si="1">IF(AO14="Asignado",15,0)</f>
        <v>15</v>
      </c>
      <c r="AQ14" s="196" t="s">
        <v>173</v>
      </c>
      <c r="AR14" s="196">
        <f t="shared" ref="AR14:AR18" si="2">IF(AQ14="adecuado",15,0)</f>
        <v>15</v>
      </c>
      <c r="AS14" s="196" t="s">
        <v>174</v>
      </c>
      <c r="AT14" s="196">
        <f t="shared" ref="AT14:AT15" si="3">IF(AS14="Oportuna",15,0)</f>
        <v>15</v>
      </c>
      <c r="AU14" s="196" t="s">
        <v>185</v>
      </c>
      <c r="AV14" s="196">
        <f t="shared" ref="AV14:AV15" si="4">IF(AU14="Prevenir",15,IF(AU14="Detectar",10,0))</f>
        <v>10</v>
      </c>
      <c r="AW14" s="196" t="s">
        <v>176</v>
      </c>
      <c r="AX14" s="196">
        <f t="shared" ref="AX14:AX18" si="5">IF(AW14="Confiable",15,0)</f>
        <v>15</v>
      </c>
      <c r="AY14" s="196" t="s">
        <v>177</v>
      </c>
      <c r="AZ14" s="196">
        <f t="shared" ref="AZ14:AZ18" si="6">IF(AY14="Se investigan y resuelven oportunamente",15,0)</f>
        <v>15</v>
      </c>
      <c r="BA14" s="196" t="s">
        <v>178</v>
      </c>
      <c r="BB14" s="196">
        <f t="shared" ref="BB14:BB18" si="7">IF(BA14="Completa",10,IF(BA14="Incompleta",5,0))</f>
        <v>10</v>
      </c>
      <c r="BC14" s="196">
        <f t="shared" ref="BC14:BC18" si="8">BB14+AZ14+AX14+AV14+AT14+AR14+AP14</f>
        <v>95</v>
      </c>
      <c r="BD14" s="293" t="str">
        <f>IF(BC14&gt;95,"FUERTE",IF(AND(BC14&lt;95.01,BC14&gt;85.02),"MODERADO",IF(AND(BC14&lt;85.01,BC14&gt;1),"DEBIL","ESTABLECER CONTROL")))</f>
        <v>MODERADO</v>
      </c>
      <c r="BE14" s="603"/>
      <c r="BF14" s="591"/>
      <c r="BG14" s="591"/>
      <c r="BH14" s="591"/>
      <c r="BI14" s="581"/>
      <c r="BJ14" s="584"/>
      <c r="BK14" s="740"/>
      <c r="BL14" s="740"/>
      <c r="BM14" s="742"/>
      <c r="BN14" s="742"/>
      <c r="BO14" s="740"/>
      <c r="BP14" s="594"/>
      <c r="BQ14" s="743"/>
      <c r="BR14" s="594"/>
    </row>
    <row r="15" spans="1:70" ht="130.5" customHeight="1" thickBot="1">
      <c r="A15" s="634"/>
      <c r="B15" s="634"/>
      <c r="C15" s="639"/>
      <c r="D15" s="643"/>
      <c r="E15" s="622"/>
      <c r="F15" s="609"/>
      <c r="G15" s="622"/>
      <c r="H15" s="609"/>
      <c r="I15" s="622"/>
      <c r="J15" s="609"/>
      <c r="K15" s="622"/>
      <c r="L15" s="625"/>
      <c r="M15" s="625"/>
      <c r="N15" s="628"/>
      <c r="O15" s="632"/>
      <c r="P15" s="628"/>
      <c r="Q15" s="733"/>
      <c r="R15" s="594"/>
      <c r="S15" s="594"/>
      <c r="T15" s="594"/>
      <c r="U15" s="594"/>
      <c r="V15" s="594"/>
      <c r="W15" s="594"/>
      <c r="X15" s="594"/>
      <c r="Y15" s="594"/>
      <c r="Z15" s="594"/>
      <c r="AA15" s="594"/>
      <c r="AB15" s="594"/>
      <c r="AC15" s="594"/>
      <c r="AD15" s="594"/>
      <c r="AE15" s="594"/>
      <c r="AF15" s="594"/>
      <c r="AG15" s="594"/>
      <c r="AH15" s="594"/>
      <c r="AI15" s="594"/>
      <c r="AJ15" s="585"/>
      <c r="AK15" s="598"/>
      <c r="AL15" s="602"/>
      <c r="AM15" s="320" t="s">
        <v>484</v>
      </c>
      <c r="AN15" s="321"/>
      <c r="AO15" s="236"/>
      <c r="AP15" s="197">
        <f t="shared" si="1"/>
        <v>0</v>
      </c>
      <c r="AQ15" s="197"/>
      <c r="AR15" s="197">
        <f t="shared" si="2"/>
        <v>0</v>
      </c>
      <c r="AS15" s="197"/>
      <c r="AT15" s="197">
        <f t="shared" si="3"/>
        <v>0</v>
      </c>
      <c r="AU15" s="197"/>
      <c r="AV15" s="197">
        <f t="shared" si="4"/>
        <v>0</v>
      </c>
      <c r="AW15" s="197"/>
      <c r="AX15" s="197">
        <f t="shared" si="5"/>
        <v>0</v>
      </c>
      <c r="AY15" s="197"/>
      <c r="AZ15" s="197">
        <f t="shared" si="6"/>
        <v>0</v>
      </c>
      <c r="BA15" s="197"/>
      <c r="BB15" s="197">
        <f t="shared" si="7"/>
        <v>0</v>
      </c>
      <c r="BC15" s="197"/>
      <c r="BD15" s="297"/>
      <c r="BE15" s="604"/>
      <c r="BF15" s="592"/>
      <c r="BG15" s="592"/>
      <c r="BH15" s="592"/>
      <c r="BI15" s="582"/>
      <c r="BJ15" s="585"/>
      <c r="BK15" s="319" t="s">
        <v>723</v>
      </c>
      <c r="BL15" s="319" t="s">
        <v>720</v>
      </c>
      <c r="BM15" s="239">
        <v>45809</v>
      </c>
      <c r="BN15" s="239">
        <v>46006</v>
      </c>
      <c r="BO15" s="322" t="s">
        <v>721</v>
      </c>
      <c r="BP15" s="349" t="s">
        <v>806</v>
      </c>
      <c r="BQ15" s="349" t="s">
        <v>808</v>
      </c>
      <c r="BR15" s="349" t="s">
        <v>78</v>
      </c>
    </row>
    <row r="16" spans="1:70" ht="97.5" customHeight="1">
      <c r="A16" s="634"/>
      <c r="B16" s="634"/>
      <c r="C16" s="636" t="s">
        <v>541</v>
      </c>
      <c r="D16" s="737" t="s">
        <v>724</v>
      </c>
      <c r="E16" s="619" t="s">
        <v>179</v>
      </c>
      <c r="F16" s="606"/>
      <c r="G16" s="619" t="s">
        <v>189</v>
      </c>
      <c r="H16" s="606"/>
      <c r="I16" s="619" t="s">
        <v>189</v>
      </c>
      <c r="J16" s="606"/>
      <c r="K16" s="619" t="s">
        <v>179</v>
      </c>
      <c r="L16" s="623">
        <f t="shared" ref="L16" si="9">IF(K16="SI",25%,0%)</f>
        <v>0.25</v>
      </c>
      <c r="M16" s="623">
        <f t="shared" ref="M16" si="10">F16+H16+J16+L16</f>
        <v>0.25</v>
      </c>
      <c r="N16" s="626" t="s">
        <v>478</v>
      </c>
      <c r="O16" s="629" t="str">
        <f>+IF(N16="NO SE HA PRESENTADO EN LOS UlTIMOS 5 AÑOS","RARA VEZ",IF(N16="AL MENOS 1 VEZ EN LOS ULTIMOS 5 AÑOS","IMPROBABLE",IF(N16="AL MENOS 1 VEZ EN LOS ULTIMOS 2 AÑOS","POSIBLE",IF(N16="AL MENOS 1 VEZ EN EL ULTIMO AÑO","PROBABLE",IF(N16="MAS DE 1 VEZ AL AÑO","CASI SEGURO","ERROR")))))</f>
        <v>RARA VEZ</v>
      </c>
      <c r="P16" s="626" t="str">
        <f t="shared" ref="P16" si="11">+IF(O16="RARA VEZ","20%",IF(O16="IMPROBABLE","40%",IF(O16="POSIBLE","60%",IF(O16="PROBABLE","80%",IF(O16="CASI SEGURO","100%","ERROR")))))</f>
        <v>20%</v>
      </c>
      <c r="Q16" s="731" t="s">
        <v>179</v>
      </c>
      <c r="R16" s="731" t="s">
        <v>179</v>
      </c>
      <c r="S16" s="731" t="s">
        <v>179</v>
      </c>
      <c r="T16" s="731" t="s">
        <v>189</v>
      </c>
      <c r="U16" s="731" t="s">
        <v>189</v>
      </c>
      <c r="V16" s="731" t="s">
        <v>189</v>
      </c>
      <c r="W16" s="731" t="s">
        <v>189</v>
      </c>
      <c r="X16" s="731" t="s">
        <v>189</v>
      </c>
      <c r="Y16" s="731" t="s">
        <v>179</v>
      </c>
      <c r="Z16" s="731" t="s">
        <v>179</v>
      </c>
      <c r="AA16" s="731" t="s">
        <v>189</v>
      </c>
      <c r="AB16" s="731" t="s">
        <v>179</v>
      </c>
      <c r="AC16" s="731" t="s">
        <v>189</v>
      </c>
      <c r="AD16" s="731" t="s">
        <v>179</v>
      </c>
      <c r="AE16" s="731" t="s">
        <v>189</v>
      </c>
      <c r="AF16" s="731" t="s">
        <v>189</v>
      </c>
      <c r="AG16" s="731" t="s">
        <v>189</v>
      </c>
      <c r="AH16" s="731" t="s">
        <v>189</v>
      </c>
      <c r="AI16" s="731" t="s">
        <v>189</v>
      </c>
      <c r="AJ16" s="734">
        <f t="shared" ref="AJ16" si="12">COUNTIF(Q16:AI18,"SI")</f>
        <v>7</v>
      </c>
      <c r="AK16" s="735" t="str">
        <f t="shared" ref="AK16" si="13">+IF(AND(AJ16&gt;0,AJ16&lt;6),"MODERADO",IF(AJ16&gt;=12,"CATASTRÓFICO",IF(AND(AJ16&gt;5,AJ16&lt;12),"MAYOR","")))</f>
        <v>MAYOR</v>
      </c>
      <c r="AL16" s="736"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ALTO</v>
      </c>
      <c r="AM16" s="323" t="s">
        <v>725</v>
      </c>
      <c r="AN16" s="324" t="s">
        <v>726</v>
      </c>
      <c r="AO16" s="232" t="s">
        <v>172</v>
      </c>
      <c r="AP16" s="199">
        <f t="shared" si="1"/>
        <v>15</v>
      </c>
      <c r="AQ16" s="232" t="s">
        <v>172</v>
      </c>
      <c r="AR16" s="199">
        <f t="shared" si="2"/>
        <v>0</v>
      </c>
      <c r="AS16" s="199" t="s">
        <v>174</v>
      </c>
      <c r="AT16" s="199">
        <f>IF(AS16="Oportuna",15,0)</f>
        <v>15</v>
      </c>
      <c r="AU16" s="199" t="s">
        <v>185</v>
      </c>
      <c r="AV16" s="199">
        <f>IF(AU16="Prevenir",15,IF(AU16="Detectar",10,0))</f>
        <v>10</v>
      </c>
      <c r="AW16" s="325" t="s">
        <v>176</v>
      </c>
      <c r="AX16" s="199">
        <f t="shared" si="5"/>
        <v>15</v>
      </c>
      <c r="AY16" s="199" t="s">
        <v>177</v>
      </c>
      <c r="AZ16" s="199">
        <f t="shared" si="6"/>
        <v>15</v>
      </c>
      <c r="BA16" s="199" t="s">
        <v>178</v>
      </c>
      <c r="BB16" s="199">
        <f t="shared" si="7"/>
        <v>10</v>
      </c>
      <c r="BC16" s="199">
        <f t="shared" si="8"/>
        <v>80</v>
      </c>
      <c r="BD16" s="326" t="str">
        <f t="shared" ref="BD16:BD18" si="14">IF(BC16&gt;95,"FUERTE",IF(AND(BC16&lt;95.01,BC16&gt;85.02),"MODERADO",IF(AND(BC16&lt;85.01,BC16&gt;1),"DEBIL","ESTABLECER CONTROL")))</f>
        <v>DEBIL</v>
      </c>
      <c r="BE16" s="730">
        <f t="shared" ref="BE16" si="15">AVERAGE(BC16:BC18)</f>
        <v>78.333333333333329</v>
      </c>
      <c r="BF16" s="605" t="str">
        <f t="shared" ref="BF16" si="16">IF(BE16&gt;95,"FUERTE",IF(AND(BE16&lt;95.01,BE16&gt;85.02),"MODERADO",IF(AND(BE16&lt;85.01,BE16&gt;1),"DEBIL","0")))</f>
        <v>DEBIL</v>
      </c>
      <c r="BG16" s="605" t="str">
        <f t="shared" ref="BG16" si="17">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580" t="str">
        <f t="shared" ref="BH16" si="18">AK16</f>
        <v>MAYOR</v>
      </c>
      <c r="BI16" s="580" t="s">
        <v>568</v>
      </c>
      <c r="BJ16" s="583" t="s">
        <v>280</v>
      </c>
      <c r="BK16" s="290" t="s">
        <v>727</v>
      </c>
      <c r="BL16" s="318" t="s">
        <v>728</v>
      </c>
      <c r="BM16" s="237">
        <v>45809</v>
      </c>
      <c r="BN16" s="237">
        <v>46006</v>
      </c>
      <c r="BO16" s="728" t="s">
        <v>729</v>
      </c>
      <c r="BP16" s="349" t="s">
        <v>806</v>
      </c>
      <c r="BQ16" s="349" t="s">
        <v>809</v>
      </c>
      <c r="BR16" s="349" t="s">
        <v>78</v>
      </c>
    </row>
    <row r="17" spans="1:70" ht="78.599999999999994" customHeight="1">
      <c r="A17" s="634"/>
      <c r="B17" s="634"/>
      <c r="C17" s="637"/>
      <c r="D17" s="738"/>
      <c r="E17" s="620"/>
      <c r="F17" s="607"/>
      <c r="G17" s="620"/>
      <c r="H17" s="607"/>
      <c r="I17" s="620"/>
      <c r="J17" s="607"/>
      <c r="K17" s="620"/>
      <c r="L17" s="624"/>
      <c r="M17" s="624"/>
      <c r="N17" s="594"/>
      <c r="O17" s="630"/>
      <c r="P17" s="594"/>
      <c r="Q17" s="732"/>
      <c r="R17" s="732"/>
      <c r="S17" s="732"/>
      <c r="T17" s="732"/>
      <c r="U17" s="732"/>
      <c r="V17" s="732"/>
      <c r="W17" s="732"/>
      <c r="X17" s="732"/>
      <c r="Y17" s="732"/>
      <c r="Z17" s="732"/>
      <c r="AA17" s="732"/>
      <c r="AB17" s="732"/>
      <c r="AC17" s="732"/>
      <c r="AD17" s="732"/>
      <c r="AE17" s="732"/>
      <c r="AF17" s="732"/>
      <c r="AG17" s="732"/>
      <c r="AH17" s="732"/>
      <c r="AI17" s="732"/>
      <c r="AJ17" s="584"/>
      <c r="AK17" s="596"/>
      <c r="AL17" s="600"/>
      <c r="AM17" s="291" t="s">
        <v>730</v>
      </c>
      <c r="AN17" s="234" t="s">
        <v>726</v>
      </c>
      <c r="AO17" s="286" t="s">
        <v>172</v>
      </c>
      <c r="AP17" s="196">
        <f t="shared" si="1"/>
        <v>15</v>
      </c>
      <c r="AQ17" s="286" t="s">
        <v>172</v>
      </c>
      <c r="AR17" s="196">
        <f t="shared" si="2"/>
        <v>0</v>
      </c>
      <c r="AS17" s="196" t="s">
        <v>174</v>
      </c>
      <c r="AT17" s="196">
        <f t="shared" ref="AT17:AT18" si="19">IF(AS17="Oportuna",15,0)</f>
        <v>15</v>
      </c>
      <c r="AU17" s="196" t="s">
        <v>175</v>
      </c>
      <c r="AV17" s="196">
        <f t="shared" ref="AV17:AV18" si="20">IF(AU17="Prevenir",15,IF(AU17="Detectar",10,0))</f>
        <v>15</v>
      </c>
      <c r="AW17" s="233" t="s">
        <v>176</v>
      </c>
      <c r="AX17" s="196">
        <f t="shared" si="5"/>
        <v>15</v>
      </c>
      <c r="AY17" s="196" t="s">
        <v>177</v>
      </c>
      <c r="AZ17" s="196">
        <f t="shared" si="6"/>
        <v>15</v>
      </c>
      <c r="BA17" s="196" t="s">
        <v>178</v>
      </c>
      <c r="BB17" s="196">
        <f t="shared" si="7"/>
        <v>10</v>
      </c>
      <c r="BC17" s="196">
        <f t="shared" si="8"/>
        <v>85</v>
      </c>
      <c r="BD17" s="293" t="str">
        <f t="shared" si="14"/>
        <v>DEBIL</v>
      </c>
      <c r="BE17" s="603"/>
      <c r="BF17" s="591"/>
      <c r="BG17" s="591"/>
      <c r="BH17" s="591"/>
      <c r="BI17" s="581"/>
      <c r="BJ17" s="584"/>
      <c r="BK17" s="294" t="s">
        <v>731</v>
      </c>
      <c r="BL17" s="294" t="s">
        <v>728</v>
      </c>
      <c r="BM17" s="235">
        <v>45809</v>
      </c>
      <c r="BN17" s="235">
        <v>46006</v>
      </c>
      <c r="BO17" s="729"/>
      <c r="BP17" s="349" t="s">
        <v>806</v>
      </c>
      <c r="BQ17" s="349" t="s">
        <v>810</v>
      </c>
      <c r="BR17" s="349" t="s">
        <v>78</v>
      </c>
    </row>
    <row r="18" spans="1:70" ht="144.75" thickBot="1">
      <c r="A18" s="635"/>
      <c r="B18" s="635"/>
      <c r="C18" s="639"/>
      <c r="D18" s="739"/>
      <c r="E18" s="622"/>
      <c r="F18" s="609"/>
      <c r="G18" s="622"/>
      <c r="H18" s="609"/>
      <c r="I18" s="622"/>
      <c r="J18" s="609"/>
      <c r="K18" s="622"/>
      <c r="L18" s="625"/>
      <c r="M18" s="625"/>
      <c r="N18" s="628"/>
      <c r="O18" s="632"/>
      <c r="P18" s="628"/>
      <c r="Q18" s="733"/>
      <c r="R18" s="733"/>
      <c r="S18" s="733"/>
      <c r="T18" s="733"/>
      <c r="U18" s="733"/>
      <c r="V18" s="733"/>
      <c r="W18" s="733"/>
      <c r="X18" s="733"/>
      <c r="Y18" s="733"/>
      <c r="Z18" s="733"/>
      <c r="AA18" s="733"/>
      <c r="AB18" s="733"/>
      <c r="AC18" s="733"/>
      <c r="AD18" s="733"/>
      <c r="AE18" s="733"/>
      <c r="AF18" s="733"/>
      <c r="AG18" s="733"/>
      <c r="AH18" s="733"/>
      <c r="AI18" s="733"/>
      <c r="AJ18" s="585"/>
      <c r="AK18" s="598"/>
      <c r="AL18" s="602"/>
      <c r="AM18" s="327" t="s">
        <v>732</v>
      </c>
      <c r="AN18" s="296" t="s">
        <v>726</v>
      </c>
      <c r="AO18" s="236" t="s">
        <v>172</v>
      </c>
      <c r="AP18" s="197">
        <f t="shared" si="1"/>
        <v>15</v>
      </c>
      <c r="AQ18" s="236" t="s">
        <v>172</v>
      </c>
      <c r="AR18" s="197">
        <f t="shared" si="2"/>
        <v>0</v>
      </c>
      <c r="AS18" s="197" t="s">
        <v>174</v>
      </c>
      <c r="AT18" s="197">
        <f t="shared" si="19"/>
        <v>15</v>
      </c>
      <c r="AU18" s="197" t="s">
        <v>193</v>
      </c>
      <c r="AV18" s="197">
        <f t="shared" si="20"/>
        <v>0</v>
      </c>
      <c r="AW18" s="321" t="s">
        <v>176</v>
      </c>
      <c r="AX18" s="197">
        <f t="shared" si="5"/>
        <v>15</v>
      </c>
      <c r="AY18" s="197" t="s">
        <v>177</v>
      </c>
      <c r="AZ18" s="197">
        <f t="shared" si="6"/>
        <v>15</v>
      </c>
      <c r="BA18" s="197" t="s">
        <v>178</v>
      </c>
      <c r="BB18" s="197">
        <f t="shared" si="7"/>
        <v>10</v>
      </c>
      <c r="BC18" s="197">
        <f t="shared" si="8"/>
        <v>70</v>
      </c>
      <c r="BD18" s="297" t="str">
        <f t="shared" si="14"/>
        <v>DEBIL</v>
      </c>
      <c r="BE18" s="604"/>
      <c r="BF18" s="592"/>
      <c r="BG18" s="592"/>
      <c r="BH18" s="592"/>
      <c r="BI18" s="582"/>
      <c r="BJ18" s="585"/>
      <c r="BK18" s="328" t="s">
        <v>733</v>
      </c>
      <c r="BL18" s="298" t="s">
        <v>728</v>
      </c>
      <c r="BM18" s="238">
        <v>45809</v>
      </c>
      <c r="BN18" s="238">
        <v>46006</v>
      </c>
      <c r="BO18" s="588"/>
      <c r="BP18" s="349" t="s">
        <v>770</v>
      </c>
      <c r="BQ18" s="349" t="s">
        <v>783</v>
      </c>
      <c r="BR18" s="349" t="s">
        <v>78</v>
      </c>
    </row>
    <row r="19" spans="1:70">
      <c r="O19" s="183"/>
    </row>
    <row r="20" spans="1:70">
      <c r="O20" s="183"/>
    </row>
    <row r="21" spans="1:70">
      <c r="O21" s="183"/>
    </row>
    <row r="22" spans="1:70">
      <c r="O22" s="183"/>
    </row>
    <row r="23" spans="1:70">
      <c r="O23" s="183"/>
    </row>
    <row r="24" spans="1:70">
      <c r="O24" s="183"/>
    </row>
    <row r="25" spans="1:70">
      <c r="O25" s="183"/>
    </row>
    <row r="26" spans="1:70">
      <c r="O26" s="183"/>
    </row>
    <row r="27" spans="1:70">
      <c r="O27" s="183"/>
    </row>
    <row r="28" spans="1:70">
      <c r="O28" s="183"/>
    </row>
    <row r="29" spans="1:70">
      <c r="O29" s="183"/>
    </row>
    <row r="30" spans="1:70">
      <c r="O30" s="183"/>
    </row>
    <row r="31" spans="1:70">
      <c r="O31" s="183"/>
    </row>
    <row r="32" spans="1:70">
      <c r="O32" s="183"/>
    </row>
    <row r="33" spans="15:15">
      <c r="O33" s="183"/>
    </row>
    <row r="34" spans="15:15">
      <c r="O34" s="183"/>
    </row>
    <row r="35" spans="15:15">
      <c r="O35" s="183"/>
    </row>
    <row r="36" spans="15:15">
      <c r="O36" s="183"/>
    </row>
    <row r="37" spans="15:15">
      <c r="O37" s="183"/>
    </row>
    <row r="38" spans="15:15">
      <c r="O38" s="183"/>
    </row>
    <row r="39" spans="15:15">
      <c r="O39" s="183"/>
    </row>
    <row r="40" spans="15:15">
      <c r="O40" s="183"/>
    </row>
    <row r="41" spans="15:15">
      <c r="O41" s="183"/>
    </row>
    <row r="42" spans="15:15">
      <c r="O42" s="183"/>
    </row>
    <row r="43" spans="15:15">
      <c r="O43" s="183"/>
    </row>
    <row r="44" spans="15:15">
      <c r="O44" s="183"/>
    </row>
    <row r="45" spans="15:15">
      <c r="O45" s="183"/>
    </row>
    <row r="46" spans="15:15">
      <c r="O46" s="183"/>
    </row>
    <row r="47" spans="15:15">
      <c r="O47" s="183"/>
    </row>
    <row r="48" spans="15:15">
      <c r="O48" s="183"/>
    </row>
    <row r="49" spans="15:15">
      <c r="O49" s="183"/>
    </row>
    <row r="50" spans="15:15">
      <c r="O50" s="183"/>
    </row>
    <row r="51" spans="15:15">
      <c r="O51" s="183"/>
    </row>
    <row r="52" spans="15:15">
      <c r="O52" s="183"/>
    </row>
    <row r="53" spans="15:15">
      <c r="O53" s="183"/>
    </row>
    <row r="54" spans="15:15">
      <c r="O54" s="183"/>
    </row>
    <row r="55" spans="15:15">
      <c r="O55" s="183"/>
    </row>
    <row r="56" spans="15:15">
      <c r="O56" s="183"/>
    </row>
    <row r="57" spans="15:15">
      <c r="O57" s="183"/>
    </row>
    <row r="58" spans="15:15">
      <c r="O58" s="183"/>
    </row>
    <row r="59" spans="15:15">
      <c r="O59" s="183"/>
    </row>
    <row r="60" spans="15:15">
      <c r="O60" s="183"/>
    </row>
    <row r="61" spans="15:15">
      <c r="O61" s="183"/>
    </row>
    <row r="62" spans="15:15">
      <c r="O62" s="183"/>
    </row>
    <row r="63" spans="15:15">
      <c r="O63" s="183"/>
    </row>
    <row r="64" spans="15:15">
      <c r="O64" s="183"/>
    </row>
    <row r="65" spans="15:15">
      <c r="O65" s="183"/>
    </row>
    <row r="66" spans="15:15">
      <c r="O66" s="183"/>
    </row>
    <row r="67" spans="15:15">
      <c r="O67" s="183"/>
    </row>
    <row r="68" spans="15:15">
      <c r="O68" s="183"/>
    </row>
  </sheetData>
  <sheetProtection formatCells="0" formatRows="0"/>
  <dataConsolidate/>
  <mergeCells count="130">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 ref="BR11:BR12"/>
    <mergeCell ref="A13:A18"/>
    <mergeCell ref="B13:B18"/>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H13:H15"/>
    <mergeCell ref="I13:I15"/>
    <mergeCell ref="J13:J15"/>
    <mergeCell ref="K13:K15"/>
    <mergeCell ref="L13:L15"/>
    <mergeCell ref="BO11:BO12"/>
    <mergeCell ref="BP11:BP12"/>
    <mergeCell ref="BQ11:BQ12"/>
    <mergeCell ref="S13:S15"/>
    <mergeCell ref="T13:T15"/>
    <mergeCell ref="U13:U15"/>
    <mergeCell ref="V13:V15"/>
    <mergeCell ref="W13:W15"/>
    <mergeCell ref="X13:X15"/>
    <mergeCell ref="M13:M15"/>
    <mergeCell ref="N13:N15"/>
    <mergeCell ref="O13:O15"/>
    <mergeCell ref="P13:P15"/>
    <mergeCell ref="Q13:Q15"/>
    <mergeCell ref="R13:R15"/>
    <mergeCell ref="AG13:AG15"/>
    <mergeCell ref="AH13:AH15"/>
    <mergeCell ref="AI13:AI15"/>
    <mergeCell ref="AJ13:AJ15"/>
    <mergeCell ref="Y13:Y15"/>
    <mergeCell ref="Z13:Z15"/>
    <mergeCell ref="AA13:AA15"/>
    <mergeCell ref="AB13:AB15"/>
    <mergeCell ref="AC13:AC15"/>
    <mergeCell ref="AD13:AD15"/>
    <mergeCell ref="BO13:BO14"/>
    <mergeCell ref="BP13:BP14"/>
    <mergeCell ref="BQ13:BQ14"/>
    <mergeCell ref="BR13:BR14"/>
    <mergeCell ref="C16:C18"/>
    <mergeCell ref="D16:D18"/>
    <mergeCell ref="E16:E18"/>
    <mergeCell ref="F16:F18"/>
    <mergeCell ref="G16:G18"/>
    <mergeCell ref="H16:H18"/>
    <mergeCell ref="BI13:BI15"/>
    <mergeCell ref="BJ13:BJ15"/>
    <mergeCell ref="BK13:BK14"/>
    <mergeCell ref="BL13:BL14"/>
    <mergeCell ref="BM13:BM14"/>
    <mergeCell ref="BN13:BN14"/>
    <mergeCell ref="AK13:AK15"/>
    <mergeCell ref="AL13:AL15"/>
    <mergeCell ref="BE13:BE15"/>
    <mergeCell ref="BF13:BF15"/>
    <mergeCell ref="BG13:BG15"/>
    <mergeCell ref="BH13:BH15"/>
    <mergeCell ref="AE13:AE15"/>
    <mergeCell ref="AF13:AF15"/>
    <mergeCell ref="O16:O18"/>
    <mergeCell ref="P16:P18"/>
    <mergeCell ref="Q16:Q18"/>
    <mergeCell ref="R16:R18"/>
    <mergeCell ref="S16:S18"/>
    <mergeCell ref="T16:T18"/>
    <mergeCell ref="I16:I18"/>
    <mergeCell ref="J16:J18"/>
    <mergeCell ref="K16:K18"/>
    <mergeCell ref="L16:L18"/>
    <mergeCell ref="M16:M18"/>
    <mergeCell ref="N16:N18"/>
    <mergeCell ref="AA16:AA18"/>
    <mergeCell ref="AB16:AB18"/>
    <mergeCell ref="AC16:AC18"/>
    <mergeCell ref="AD16:AD18"/>
    <mergeCell ref="AE16:AE18"/>
    <mergeCell ref="AF16:AF18"/>
    <mergeCell ref="U16:U18"/>
    <mergeCell ref="V16:V18"/>
    <mergeCell ref="W16:W18"/>
    <mergeCell ref="X16:X18"/>
    <mergeCell ref="Y16:Y18"/>
    <mergeCell ref="Z16:Z18"/>
    <mergeCell ref="BO16:BO18"/>
    <mergeCell ref="BE16:BE18"/>
    <mergeCell ref="BF16:BF18"/>
    <mergeCell ref="BG16:BG18"/>
    <mergeCell ref="BH16:BH18"/>
    <mergeCell ref="BI16:BI18"/>
    <mergeCell ref="BJ16:BJ18"/>
    <mergeCell ref="AG16:AG18"/>
    <mergeCell ref="AH16:AH18"/>
    <mergeCell ref="AI16:AI18"/>
    <mergeCell ref="AJ16:AJ18"/>
    <mergeCell ref="AK16:AK18"/>
    <mergeCell ref="AL16:AL18"/>
  </mergeCells>
  <conditionalFormatting sqref="D13:D15">
    <cfRule type="expression" dxfId="94" priority="12">
      <formula>$M$16&gt;=100%</formula>
    </cfRule>
    <cfRule type="expression" dxfId="93" priority="13">
      <formula>$M$16&lt;100%</formula>
    </cfRule>
    <cfRule type="expression" dxfId="92" priority="14">
      <formula>$M$13&lt;100%</formula>
    </cfRule>
    <cfRule type="expression" dxfId="91" priority="15">
      <formula>$M$13&gt;=100%</formula>
    </cfRule>
  </conditionalFormatting>
  <conditionalFormatting sqref="D16:D18">
    <cfRule type="expression" dxfId="90" priority="10">
      <formula>$M$13&lt;100%</formula>
    </cfRule>
    <cfRule type="expression" dxfId="89" priority="11">
      <formula>$M$13&gt;=100%</formula>
    </cfRule>
  </conditionalFormatting>
  <conditionalFormatting sqref="N13:O13 N16:O16">
    <cfRule type="containsText" dxfId="88" priority="30" operator="containsText" text="RARA VEZ">
      <formula>NOT(ISERROR(SEARCH("RARA VEZ",N13)))</formula>
    </cfRule>
    <cfRule type="containsText" dxfId="87" priority="31" operator="containsText" text="IMPROBABLE">
      <formula>NOT(ISERROR(SEARCH("IMPROBABLE",N13)))</formula>
    </cfRule>
    <cfRule type="containsText" dxfId="86" priority="32" operator="containsText" text="POSIBLE">
      <formula>NOT(ISERROR(SEARCH("POSIBLE",N13)))</formula>
    </cfRule>
    <cfRule type="containsText" dxfId="85" priority="33" operator="containsText" text="PROBABLE">
      <formula>NOT(ISERROR(SEARCH("PROBABLE",N13)))</formula>
    </cfRule>
    <cfRule type="containsText" dxfId="84" priority="34" operator="containsText" text="CASI SEGURO">
      <formula>NOT(ISERROR(SEARCH("CASI SEGURO",N13)))</formula>
    </cfRule>
  </conditionalFormatting>
  <conditionalFormatting sqref="AK13:AK18">
    <cfRule type="containsText" dxfId="83" priority="35" operator="containsText" text="CATASTRÓFICO">
      <formula>NOT(ISERROR(SEARCH("CATASTRÓFICO",AK13)))</formula>
    </cfRule>
    <cfRule type="containsText" dxfId="82" priority="36" operator="containsText" text="MAYOR">
      <formula>NOT(ISERROR(SEARCH("MAYOR",AK13)))</formula>
    </cfRule>
    <cfRule type="containsText" dxfId="81" priority="37" operator="containsText" text="MODERADO">
      <formula>NOT(ISERROR(SEARCH("MODERADO",AK13)))</formula>
    </cfRule>
  </conditionalFormatting>
  <conditionalFormatting sqref="AL13 AL16">
    <cfRule type="containsText" dxfId="80" priority="26" operator="containsText" text="EXTREMO">
      <formula>NOT(ISERROR(SEARCH("EXTREMO",AL13)))</formula>
    </cfRule>
    <cfRule type="containsText" dxfId="79" priority="27" operator="containsText" text="ALTO">
      <formula>NOT(ISERROR(SEARCH("ALTO",AL13)))</formula>
    </cfRule>
    <cfRule type="containsText" dxfId="78" priority="28" operator="containsText" text="MODERADO">
      <formula>NOT(ISERROR(SEARCH("MODERADO",AL13)))</formula>
    </cfRule>
    <cfRule type="containsText" dxfId="77" priority="29" operator="containsText" text="BAJO">
      <formula>NOT(ISERROR(SEARCH("BAJO",AL13)))</formula>
    </cfRule>
  </conditionalFormatting>
  <conditionalFormatting sqref="BG13:BG18">
    <cfRule type="containsText" dxfId="76" priority="19" operator="containsText" text="CASI SEGURO">
      <formula>NOT(ISERROR(SEARCH("CASI SEGURO",BG13)))</formula>
    </cfRule>
    <cfRule type="containsText" dxfId="75" priority="20" operator="containsText" text="PROBABLE">
      <formula>NOT(ISERROR(SEARCH("PROBABLE",BG13)))</formula>
    </cfRule>
    <cfRule type="containsText" dxfId="74" priority="21" operator="containsText" text="POSIBLE">
      <formula>NOT(ISERROR(SEARCH("POSIBLE",BG13)))</formula>
    </cfRule>
    <cfRule type="containsText" dxfId="73" priority="22" operator="containsText" text="IMPROBABLE">
      <formula>NOT(ISERROR(SEARCH("IMPROBABLE",BG13)))</formula>
    </cfRule>
    <cfRule type="containsText" dxfId="72" priority="23" operator="containsText" text="RARA VEZ">
      <formula>NOT(ISERROR(SEARCH("RARA VEZ",BG13)))</formula>
    </cfRule>
  </conditionalFormatting>
  <conditionalFormatting sqref="BH13:BI13 BH14:BH18 BI16">
    <cfRule type="containsText" dxfId="71" priority="17" operator="containsText" text="MAYOR">
      <formula>NOT(ISERROR(SEARCH("MAYOR",BH13)))</formula>
    </cfRule>
    <cfRule type="containsText" dxfId="70" priority="18" operator="containsText" text="CATASTRÓFICO">
      <formula>NOT(ISERROR(SEARCH("CATASTRÓFICO",BH13)))</formula>
    </cfRule>
  </conditionalFormatting>
  <conditionalFormatting sqref="BH13:BI13 BI16 BH14:BH18">
    <cfRule type="containsText" dxfId="69" priority="16" operator="containsText" text="MODERADO">
      <formula>NOT(ISERROR(SEARCH("MODERADO",BH13)))</formula>
    </cfRule>
  </conditionalFormatting>
  <conditionalFormatting sqref="BI13:BI18">
    <cfRule type="containsText" dxfId="68" priority="1" operator="containsText" text="MODERADO">
      <formula>NOT(ISERROR(SEARCH("MODERADO",BI13)))</formula>
    </cfRule>
    <cfRule type="containsText" dxfId="67" priority="2" operator="containsText" text="ALTO">
      <formula>NOT(ISERROR(SEARCH("ALTO",BI13)))</formula>
    </cfRule>
    <cfRule type="containsText" dxfId="66" priority="3" operator="containsText" text="EXTREMO">
      <formula>NOT(ISERROR(SEARCH("EXTREMO",BI13)))</formula>
    </cfRule>
  </conditionalFormatting>
  <conditionalFormatting sqref="BK15:BN18">
    <cfRule type="expression" dxfId="65" priority="4">
      <formula>#REF!="DILIGENCIE EL PLAN DE ACCIÓN"</formula>
    </cfRule>
  </conditionalFormatting>
  <conditionalFormatting sqref="BK13:BO13">
    <cfRule type="expression" dxfId="64" priority="25">
      <formula>#REF!="DILIGENCIE EL PLAN DE ACCIÓN"</formula>
    </cfRule>
  </conditionalFormatting>
  <conditionalFormatting sqref="BO15:BO16">
    <cfRule type="expression" dxfId="63" priority="9">
      <formula>#REF!="DILIGENCIE EL PLAN DE ACCIÓN"</formula>
    </cfRule>
  </conditionalFormatting>
  <dataValidations count="3">
    <dataValidation type="list" allowBlank="1" showInputMessage="1" showErrorMessage="1" sqref="BI13:BI18" xr:uid="{00000000-0002-0000-1000-000000000000}">
      <formula1>"EXTREMO,ALTO,MODERADO"</formula1>
    </dataValidation>
    <dataValidation type="list" allowBlank="1" showInputMessage="1" showErrorMessage="1" sqref="BJ13:BJ18" xr:uid="{00000000-0002-0000-1000-000001000000}">
      <formula1>TRATAMIENTOC</formula1>
    </dataValidation>
    <dataValidation type="list" allowBlank="1" showInputMessage="1" showErrorMessage="1" sqref="K13:K18 I13:I18 G13:G18 E13:E18" xr:uid="{00000000-0002-0000-1000-000002000000}">
      <formula1>Acción</formula1>
    </dataValidation>
  </dataValidations>
  <pageMargins left="0.7" right="0.7" top="0.75" bottom="0.75" header="0.3" footer="0.3"/>
  <pageSetup paperSize="9" scale="10" orientation="portrait"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7">
    <tabColor rgb="FFFFC000"/>
  </sheetPr>
  <dimension ref="A1:BR60"/>
  <sheetViews>
    <sheetView view="pageBreakPreview" topLeftCell="BH13" zoomScale="80" zoomScaleNormal="40" zoomScaleSheetLayoutView="80" workbookViewId="0">
      <selection activeCell="BQ16" sqref="BQ16:BQ18"/>
    </sheetView>
  </sheetViews>
  <sheetFormatPr baseColWidth="10" defaultColWidth="11.42578125" defaultRowHeight="12"/>
  <cols>
    <col min="1" max="1" width="14.42578125" style="10" customWidth="1"/>
    <col min="2" max="2" width="15.28515625"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42578125" style="10" customWidth="1"/>
    <col min="54" max="54" width="5.28515625" style="10" hidden="1" customWidth="1"/>
    <col min="55" max="55" width="7.2851562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3.42578125" style="10" customWidth="1"/>
    <col min="69" max="69" width="35.42578125" style="10" customWidth="1"/>
    <col min="70" max="78" width="11.42578125" style="10" customWidth="1"/>
    <col min="79"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396"/>
      <c r="AN12" s="171" t="s">
        <v>43</v>
      </c>
      <c r="AO12" s="172" t="s">
        <v>159</v>
      </c>
      <c r="AP12" s="170" t="s">
        <v>158</v>
      </c>
      <c r="AQ12" s="170" t="s">
        <v>160</v>
      </c>
      <c r="AR12" s="170" t="s">
        <v>158</v>
      </c>
      <c r="AS12" s="170" t="s">
        <v>161</v>
      </c>
      <c r="AT12" s="170" t="s">
        <v>158</v>
      </c>
      <c r="AU12" s="170" t="s">
        <v>162</v>
      </c>
      <c r="AV12" s="170" t="s">
        <v>158</v>
      </c>
      <c r="AW12" s="170" t="s">
        <v>163</v>
      </c>
      <c r="AX12" s="170" t="s">
        <v>158</v>
      </c>
      <c r="AY12" s="170" t="s">
        <v>164</v>
      </c>
      <c r="AZ12" s="170" t="s">
        <v>158</v>
      </c>
      <c r="BA12" s="170" t="s">
        <v>488</v>
      </c>
      <c r="BB12" s="170" t="s">
        <v>158</v>
      </c>
      <c r="BC12" s="170" t="s">
        <v>166</v>
      </c>
      <c r="BD12" s="170" t="s">
        <v>229</v>
      </c>
      <c r="BE12" s="170" t="s">
        <v>167</v>
      </c>
      <c r="BF12" s="170" t="s">
        <v>168</v>
      </c>
      <c r="BG12" s="94" t="s">
        <v>135</v>
      </c>
      <c r="BH12" s="95" t="s">
        <v>3</v>
      </c>
      <c r="BI12" s="212" t="s">
        <v>544</v>
      </c>
      <c r="BJ12" s="456"/>
      <c r="BK12" s="86" t="s">
        <v>230</v>
      </c>
      <c r="BL12" s="135" t="s">
        <v>486</v>
      </c>
      <c r="BM12" s="96" t="s">
        <v>482</v>
      </c>
      <c r="BN12" s="176" t="s">
        <v>487</v>
      </c>
      <c r="BO12" s="455"/>
      <c r="BP12" s="455"/>
      <c r="BQ12" s="455"/>
      <c r="BR12" s="473"/>
    </row>
    <row r="13" spans="1:70" ht="66" customHeight="1">
      <c r="A13" s="534" t="s">
        <v>104</v>
      </c>
      <c r="B13" s="535" t="s">
        <v>734</v>
      </c>
      <c r="C13" s="425" t="s">
        <v>6</v>
      </c>
      <c r="D13" s="753" t="s">
        <v>735</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06" t="s">
        <v>179</v>
      </c>
      <c r="R13" s="406" t="s">
        <v>179</v>
      </c>
      <c r="S13" s="406" t="s">
        <v>179</v>
      </c>
      <c r="T13" s="406" t="s">
        <v>179</v>
      </c>
      <c r="U13" s="406" t="s">
        <v>179</v>
      </c>
      <c r="V13" s="406" t="s">
        <v>179</v>
      </c>
      <c r="W13" s="406" t="s">
        <v>179</v>
      </c>
      <c r="X13" s="406" t="s">
        <v>189</v>
      </c>
      <c r="Y13" s="406" t="s">
        <v>179</v>
      </c>
      <c r="Z13" s="406" t="s">
        <v>179</v>
      </c>
      <c r="AA13" s="406" t="s">
        <v>179</v>
      </c>
      <c r="AB13" s="406" t="s">
        <v>179</v>
      </c>
      <c r="AC13" s="406" t="s">
        <v>179</v>
      </c>
      <c r="AD13" s="406" t="s">
        <v>179</v>
      </c>
      <c r="AE13" s="406" t="s">
        <v>179</v>
      </c>
      <c r="AF13" s="406" t="s">
        <v>189</v>
      </c>
      <c r="AG13" s="406" t="s">
        <v>179</v>
      </c>
      <c r="AH13" s="406" t="s">
        <v>179</v>
      </c>
      <c r="AI13" s="406" t="s">
        <v>189</v>
      </c>
      <c r="AJ13" s="398">
        <f>COUNTIF(Q13:AI15,"SI")</f>
        <v>16</v>
      </c>
      <c r="AK13" s="402" t="str">
        <f t="shared" ref="AK13" si="0">+IF(AND(AJ13&gt;0,AJ13&lt;6),"MODERADO",IF(AJ13&gt;=12,"CATASTRÓFICO",IF(AND(AJ13&gt;5,AJ13&lt;12),"MAYOR","")))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329" t="s">
        <v>736</v>
      </c>
      <c r="AN13" s="329" t="s">
        <v>737</v>
      </c>
      <c r="AO13" s="140" t="s">
        <v>172</v>
      </c>
      <c r="AP13" s="165">
        <f>IF(AO13="Asignado",15,0)</f>
        <v>15</v>
      </c>
      <c r="AQ13" s="140" t="s">
        <v>173</v>
      </c>
      <c r="AR13" s="165">
        <f>IF(AQ13="adecuado",15,0)</f>
        <v>15</v>
      </c>
      <c r="AS13" s="140" t="s">
        <v>174</v>
      </c>
      <c r="AT13" s="165">
        <f>IF(AS13="Oportuna",15,0)</f>
        <v>15</v>
      </c>
      <c r="AU13" s="140" t="s">
        <v>175</v>
      </c>
      <c r="AV13" s="165">
        <f>IF(AU13="Prevenir",15,IF(AU13="Detectar",10,0))</f>
        <v>15</v>
      </c>
      <c r="AW13" s="140" t="s">
        <v>176</v>
      </c>
      <c r="AX13" s="165">
        <f>IF(AW13="Confiable",15,0)</f>
        <v>15</v>
      </c>
      <c r="AY13" s="140" t="s">
        <v>177</v>
      </c>
      <c r="AZ13" s="165">
        <f>IF(AY13="Se investigan y resuelven oportunamente",15,0)</f>
        <v>15</v>
      </c>
      <c r="BA13" s="140" t="s">
        <v>178</v>
      </c>
      <c r="BB13" s="165">
        <f>IF(BA13="Completa",10,IF(BA13="Incompleta",5,0))</f>
        <v>10</v>
      </c>
      <c r="BC13" s="165">
        <f>BB13+AZ13+AX13+AV13+AT13+AR13+AP13</f>
        <v>100</v>
      </c>
      <c r="BD13" s="173" t="str">
        <f>IF(BC13&gt;95,"FUERTE",IF(AND(BC13&lt;95.01,BC13&gt;85.02),"MODERADO",IF(AND(BC13&lt;85.01,BC13&gt;1),"DEBIL","ESTABLECER CONTROL")))</f>
        <v>FUERTE</v>
      </c>
      <c r="BE13" s="475">
        <f>AVERAGE(BC13:BC15)</f>
        <v>100</v>
      </c>
      <c r="BF13" s="449"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543" t="s">
        <v>738</v>
      </c>
      <c r="BL13" s="543" t="s">
        <v>737</v>
      </c>
      <c r="BM13" s="499">
        <v>45809</v>
      </c>
      <c r="BN13" s="747">
        <v>46006</v>
      </c>
      <c r="BO13" s="750" t="s">
        <v>739</v>
      </c>
      <c r="BP13" s="397" t="s">
        <v>806</v>
      </c>
      <c r="BQ13" s="567" t="s">
        <v>800</v>
      </c>
      <c r="BR13" s="569" t="s">
        <v>306</v>
      </c>
    </row>
    <row r="14" spans="1:70" ht="57.95" customHeight="1">
      <c r="A14" s="539"/>
      <c r="B14" s="536"/>
      <c r="C14" s="426"/>
      <c r="D14" s="754"/>
      <c r="E14" s="437"/>
      <c r="F14" s="481"/>
      <c r="G14" s="437"/>
      <c r="H14" s="481"/>
      <c r="I14" s="437"/>
      <c r="J14" s="484"/>
      <c r="K14" s="437"/>
      <c r="L14" s="487"/>
      <c r="M14" s="487"/>
      <c r="N14" s="407"/>
      <c r="O14" s="384"/>
      <c r="P14" s="407"/>
      <c r="Q14" s="398"/>
      <c r="R14" s="398"/>
      <c r="S14" s="398"/>
      <c r="T14" s="398"/>
      <c r="U14" s="398"/>
      <c r="V14" s="398"/>
      <c r="W14" s="398"/>
      <c r="X14" s="398"/>
      <c r="Y14" s="398"/>
      <c r="Z14" s="398"/>
      <c r="AA14" s="398"/>
      <c r="AB14" s="398"/>
      <c r="AC14" s="398"/>
      <c r="AD14" s="398"/>
      <c r="AE14" s="398"/>
      <c r="AF14" s="398"/>
      <c r="AG14" s="398"/>
      <c r="AH14" s="398"/>
      <c r="AI14" s="398"/>
      <c r="AJ14" s="398"/>
      <c r="AK14" s="403"/>
      <c r="AL14" s="400"/>
      <c r="AM14" s="756" t="s">
        <v>740</v>
      </c>
      <c r="AN14" s="756" t="s">
        <v>737</v>
      </c>
      <c r="AO14" s="465" t="s">
        <v>172</v>
      </c>
      <c r="AP14" s="133">
        <f t="shared" ref="AP14:AP18" si="1">IF(AO14="Asignado",15,0)</f>
        <v>15</v>
      </c>
      <c r="AQ14" s="465" t="s">
        <v>173</v>
      </c>
      <c r="AR14" s="133">
        <f t="shared" ref="AR14:AR18" si="2">IF(AQ14="adecuado",15,0)</f>
        <v>15</v>
      </c>
      <c r="AS14" s="465" t="s">
        <v>174</v>
      </c>
      <c r="AT14" s="133">
        <f t="shared" ref="AT14:AT15" si="3">IF(AS14="Oportuna",15,0)</f>
        <v>15</v>
      </c>
      <c r="AU14" s="465" t="s">
        <v>175</v>
      </c>
      <c r="AV14" s="133">
        <f t="shared" ref="AV14:AV15" si="4">IF(AU14="Prevenir",15,IF(AU14="Detectar",10,0))</f>
        <v>15</v>
      </c>
      <c r="AW14" s="465" t="s">
        <v>176</v>
      </c>
      <c r="AX14" s="133">
        <f t="shared" ref="AX14:AX18" si="5">IF(AW14="Confiable",15,0)</f>
        <v>15</v>
      </c>
      <c r="AY14" s="465" t="s">
        <v>177</v>
      </c>
      <c r="AZ14" s="133">
        <f t="shared" ref="AZ14:AZ18" si="6">IF(AY14="Se investigan y resuelven oportunamente",15,0)</f>
        <v>15</v>
      </c>
      <c r="BA14" s="465" t="s">
        <v>178</v>
      </c>
      <c r="BB14" s="133">
        <f t="shared" ref="BB14:BB18" si="7">IF(BA14="Completa",10,IF(BA14="Incompleta",5,0))</f>
        <v>10</v>
      </c>
      <c r="BC14" s="133">
        <f t="shared" ref="BC14:BC17" si="8">BB14+AZ14+AX14+AV14+AT14+AR14+AP14</f>
        <v>100</v>
      </c>
      <c r="BD14" s="575" t="str">
        <f>IF(BC14&gt;95,"FUERTE",IF(AND(BC14&lt;95.01,BC14&gt;85.02),"MODERADO",IF(AND(BC14&lt;85.01,BC14&gt;1),"DEBIL","ESTABLECER CONTROL")))</f>
        <v>FUERTE</v>
      </c>
      <c r="BE14" s="475"/>
      <c r="BF14" s="449"/>
      <c r="BG14" s="449"/>
      <c r="BH14" s="449"/>
      <c r="BI14" s="452"/>
      <c r="BJ14" s="398"/>
      <c r="BK14" s="544"/>
      <c r="BL14" s="544"/>
      <c r="BM14" s="574"/>
      <c r="BN14" s="748"/>
      <c r="BO14" s="751"/>
      <c r="BP14" s="398"/>
      <c r="BQ14" s="568"/>
      <c r="BR14" s="570"/>
    </row>
    <row r="15" spans="1:70" ht="12.75" thickBot="1">
      <c r="A15" s="539"/>
      <c r="B15" s="536"/>
      <c r="C15" s="427"/>
      <c r="D15" s="755"/>
      <c r="E15" s="438"/>
      <c r="F15" s="482"/>
      <c r="G15" s="438"/>
      <c r="H15" s="482"/>
      <c r="I15" s="438"/>
      <c r="J15" s="485"/>
      <c r="K15" s="438"/>
      <c r="L15" s="488"/>
      <c r="M15" s="488"/>
      <c r="N15" s="408"/>
      <c r="O15" s="410"/>
      <c r="P15" s="408"/>
      <c r="Q15" s="465"/>
      <c r="R15" s="465"/>
      <c r="S15" s="465"/>
      <c r="T15" s="465"/>
      <c r="U15" s="465"/>
      <c r="V15" s="465"/>
      <c r="W15" s="465"/>
      <c r="X15" s="465"/>
      <c r="Y15" s="465"/>
      <c r="Z15" s="465"/>
      <c r="AA15" s="465"/>
      <c r="AB15" s="465"/>
      <c r="AC15" s="465"/>
      <c r="AD15" s="465"/>
      <c r="AE15" s="465"/>
      <c r="AF15" s="465"/>
      <c r="AG15" s="465"/>
      <c r="AH15" s="465"/>
      <c r="AI15" s="465"/>
      <c r="AJ15" s="399"/>
      <c r="AK15" s="404"/>
      <c r="AL15" s="401"/>
      <c r="AM15" s="757"/>
      <c r="AN15" s="757"/>
      <c r="AO15" s="398"/>
      <c r="AP15" s="222">
        <f t="shared" si="1"/>
        <v>0</v>
      </c>
      <c r="AQ15" s="398"/>
      <c r="AR15" s="222">
        <f t="shared" si="2"/>
        <v>0</v>
      </c>
      <c r="AS15" s="398"/>
      <c r="AT15" s="222">
        <f t="shared" si="3"/>
        <v>0</v>
      </c>
      <c r="AU15" s="398"/>
      <c r="AV15" s="222">
        <f t="shared" si="4"/>
        <v>0</v>
      </c>
      <c r="AW15" s="398"/>
      <c r="AX15" s="222">
        <f t="shared" si="5"/>
        <v>0</v>
      </c>
      <c r="AY15" s="398"/>
      <c r="AZ15" s="222">
        <f t="shared" si="6"/>
        <v>0</v>
      </c>
      <c r="BA15" s="398"/>
      <c r="BB15" s="222">
        <f t="shared" si="7"/>
        <v>0</v>
      </c>
      <c r="BC15" s="222"/>
      <c r="BD15" s="758"/>
      <c r="BE15" s="475"/>
      <c r="BF15" s="449"/>
      <c r="BG15" s="449"/>
      <c r="BH15" s="449"/>
      <c r="BI15" s="452"/>
      <c r="BJ15" s="398"/>
      <c r="BK15" s="544"/>
      <c r="BL15" s="544"/>
      <c r="BM15" s="574"/>
      <c r="BN15" s="748"/>
      <c r="BO15" s="751"/>
      <c r="BP15" s="398"/>
      <c r="BQ15" s="568"/>
      <c r="BR15" s="570"/>
    </row>
    <row r="16" spans="1:70" ht="65.25" customHeight="1">
      <c r="A16" s="539"/>
      <c r="B16" s="536"/>
      <c r="C16" s="425" t="s">
        <v>541</v>
      </c>
      <c r="D16" s="753" t="s">
        <v>741</v>
      </c>
      <c r="E16" s="436" t="s">
        <v>179</v>
      </c>
      <c r="F16" s="480"/>
      <c r="G16" s="436" t="s">
        <v>179</v>
      </c>
      <c r="H16" s="480"/>
      <c r="I16" s="436" t="s">
        <v>179</v>
      </c>
      <c r="J16" s="480"/>
      <c r="K16" s="436" t="s">
        <v>179</v>
      </c>
      <c r="L16" s="486">
        <f t="shared" ref="L16" si="9">IF(K16="SI",25%,0%)</f>
        <v>0.25</v>
      </c>
      <c r="M16" s="486">
        <f t="shared" ref="M16" si="10">F16+H16+J16+L16</f>
        <v>0.25</v>
      </c>
      <c r="N16" s="406" t="s">
        <v>478</v>
      </c>
      <c r="O16" s="409" t="str">
        <f>+IF(N16="NO SE HA PRESENTADO EN LOS UlTIMOS 5 AÑOS","RARA VEZ",IF(N16="AL MENOS 1 VEZ EN LOS ULTIMOS 5 AÑOS","IMPROBABLE",IF(N16="AL MENOS 1 VEZ EN LOS ULTIMOS 2 AÑOS","POSIBLE",IF(N16="AL MENOS 1 VEZ EN EL ULTIMO AÑO","PROBABLE",IF(N16="MAS DE 1 VEZ AL AÑO","CASI SEGURO","ERROR")))))</f>
        <v>RARA VEZ</v>
      </c>
      <c r="P16" s="406" t="str">
        <f t="shared" ref="P16" si="11">+IF(O16="RARA VEZ","20%",IF(O16="IMPROBABLE","40%",IF(O16="POSIBLE","60%",IF(O16="PROBABLE","80%",IF(O16="CASI SEGURO","100%","ERROR")))))</f>
        <v>20%</v>
      </c>
      <c r="Q16" s="406" t="s">
        <v>179</v>
      </c>
      <c r="R16" s="406" t="s">
        <v>179</v>
      </c>
      <c r="S16" s="406" t="s">
        <v>179</v>
      </c>
      <c r="T16" s="406" t="s">
        <v>179</v>
      </c>
      <c r="U16" s="406" t="s">
        <v>179</v>
      </c>
      <c r="V16" s="406" t="s">
        <v>179</v>
      </c>
      <c r="W16" s="406" t="s">
        <v>179</v>
      </c>
      <c r="X16" s="406" t="s">
        <v>179</v>
      </c>
      <c r="Y16" s="406" t="s">
        <v>179</v>
      </c>
      <c r="Z16" s="406" t="s">
        <v>179</v>
      </c>
      <c r="AA16" s="406" t="s">
        <v>179</v>
      </c>
      <c r="AB16" s="406" t="s">
        <v>179</v>
      </c>
      <c r="AC16" s="406" t="s">
        <v>179</v>
      </c>
      <c r="AD16" s="406" t="s">
        <v>179</v>
      </c>
      <c r="AE16" s="406" t="s">
        <v>179</v>
      </c>
      <c r="AF16" s="406" t="s">
        <v>189</v>
      </c>
      <c r="AG16" s="406" t="s">
        <v>179</v>
      </c>
      <c r="AH16" s="406" t="s">
        <v>179</v>
      </c>
      <c r="AI16" s="406" t="s">
        <v>189</v>
      </c>
      <c r="AJ16" s="397">
        <f t="shared" ref="AJ16" si="12">COUNTIF(Q16:AI18,"SI")</f>
        <v>17</v>
      </c>
      <c r="AK16" s="518" t="str">
        <f t="shared" ref="AK16" si="13">+IF(AND(AJ16&gt;0,AJ16&lt;6),"MODERADO",IF(AJ16&gt;=12,"CATASTRÓFICO",IF(AND(AJ16&gt;5,AJ16&lt;12),"MAYOR","")))</f>
        <v>CATASTRÓFICO</v>
      </c>
      <c r="AL16" s="519"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330" t="s">
        <v>742</v>
      </c>
      <c r="AN16" s="331" t="s">
        <v>737</v>
      </c>
      <c r="AO16" s="179" t="s">
        <v>172</v>
      </c>
      <c r="AP16" s="66">
        <f t="shared" si="1"/>
        <v>15</v>
      </c>
      <c r="AQ16" s="179" t="s">
        <v>173</v>
      </c>
      <c r="AR16" s="66">
        <f t="shared" si="2"/>
        <v>15</v>
      </c>
      <c r="AS16" s="179" t="s">
        <v>174</v>
      </c>
      <c r="AT16" s="66">
        <f>IF(AS16="Oportuna",15,0)</f>
        <v>15</v>
      </c>
      <c r="AU16" s="179" t="s">
        <v>175</v>
      </c>
      <c r="AV16" s="66">
        <f>IF(AU16="Prevenir",15,IF(AU16="Detectar",10,0))</f>
        <v>15</v>
      </c>
      <c r="AW16" s="179" t="s">
        <v>176</v>
      </c>
      <c r="AX16" s="66">
        <f t="shared" si="5"/>
        <v>15</v>
      </c>
      <c r="AY16" s="179" t="s">
        <v>177</v>
      </c>
      <c r="AZ16" s="66">
        <f t="shared" si="6"/>
        <v>15</v>
      </c>
      <c r="BA16" s="179" t="s">
        <v>178</v>
      </c>
      <c r="BB16" s="66">
        <f t="shared" si="7"/>
        <v>10</v>
      </c>
      <c r="BC16" s="66">
        <f t="shared" si="8"/>
        <v>100</v>
      </c>
      <c r="BD16" s="245" t="str">
        <f t="shared" ref="BD16:BD17" si="14">IF(BC16&gt;95,"FUERTE",IF(AND(BC16&lt;95.01,BC16&gt;85.02),"MODERADO",IF(AND(BC16&lt;85.01,BC16&gt;1),"DEBIL","ESTABLECER CONTROL")))</f>
        <v>FUERTE</v>
      </c>
      <c r="BE16" s="510">
        <f t="shared" ref="BE16" si="15">AVERAGE(BC16:BC18)</f>
        <v>100</v>
      </c>
      <c r="BF16" s="474" t="str">
        <f t="shared" ref="BF16" si="16">IF(BE16&gt;95,"FUERTE",IF(AND(BE16&lt;95.01,BE16&gt;85.02),"MODERADO",IF(AND(BE16&lt;85.01,BE16&gt;1),"DEBIL","0")))</f>
        <v>FUERTE</v>
      </c>
      <c r="BG16" s="474" t="str">
        <f t="shared" ref="BG16" si="17">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51" t="str">
        <f t="shared" ref="BH16" si="18">AK16</f>
        <v>CATASTRÓFICO</v>
      </c>
      <c r="BI16" s="451" t="s">
        <v>545</v>
      </c>
      <c r="BJ16" s="448" t="s">
        <v>280</v>
      </c>
      <c r="BK16" s="543" t="s">
        <v>743</v>
      </c>
      <c r="BL16" s="543" t="s">
        <v>737</v>
      </c>
      <c r="BM16" s="499">
        <v>45809</v>
      </c>
      <c r="BN16" s="747">
        <v>46006</v>
      </c>
      <c r="BO16" s="750" t="s">
        <v>744</v>
      </c>
      <c r="BP16" s="397" t="s">
        <v>806</v>
      </c>
      <c r="BQ16" s="567" t="s">
        <v>799</v>
      </c>
      <c r="BR16" s="569" t="s">
        <v>306</v>
      </c>
    </row>
    <row r="17" spans="1:70" ht="50.1" customHeight="1">
      <c r="A17" s="539"/>
      <c r="B17" s="536"/>
      <c r="C17" s="426"/>
      <c r="D17" s="754"/>
      <c r="E17" s="437"/>
      <c r="F17" s="481"/>
      <c r="G17" s="437"/>
      <c r="H17" s="481"/>
      <c r="I17" s="437"/>
      <c r="J17" s="481"/>
      <c r="K17" s="437"/>
      <c r="L17" s="487"/>
      <c r="M17" s="487"/>
      <c r="N17" s="407"/>
      <c r="O17" s="384"/>
      <c r="P17" s="407"/>
      <c r="Q17" s="398"/>
      <c r="R17" s="398"/>
      <c r="S17" s="398"/>
      <c r="T17" s="398"/>
      <c r="U17" s="398"/>
      <c r="V17" s="398"/>
      <c r="W17" s="398"/>
      <c r="X17" s="398"/>
      <c r="Y17" s="398"/>
      <c r="Z17" s="398"/>
      <c r="AA17" s="398"/>
      <c r="AB17" s="398"/>
      <c r="AC17" s="398"/>
      <c r="AD17" s="398"/>
      <c r="AE17" s="398"/>
      <c r="AF17" s="398"/>
      <c r="AG17" s="398"/>
      <c r="AH17" s="398"/>
      <c r="AI17" s="398"/>
      <c r="AJ17" s="398"/>
      <c r="AK17" s="403"/>
      <c r="AL17" s="400"/>
      <c r="AM17" s="745" t="s">
        <v>740</v>
      </c>
      <c r="AN17" s="544" t="s">
        <v>737</v>
      </c>
      <c r="AO17" s="465" t="s">
        <v>172</v>
      </c>
      <c r="AP17" s="16">
        <f t="shared" si="1"/>
        <v>15</v>
      </c>
      <c r="AQ17" s="465" t="s">
        <v>173</v>
      </c>
      <c r="AR17" s="16">
        <f t="shared" si="2"/>
        <v>15</v>
      </c>
      <c r="AS17" s="465" t="s">
        <v>174</v>
      </c>
      <c r="AT17" s="16">
        <f t="shared" ref="AT17:AT18" si="19">IF(AS17="Oportuna",15,0)</f>
        <v>15</v>
      </c>
      <c r="AU17" s="465" t="s">
        <v>175</v>
      </c>
      <c r="AV17" s="16">
        <f t="shared" ref="AV17:AV18" si="20">IF(AU17="Prevenir",15,IF(AU17="Detectar",10,0))</f>
        <v>15</v>
      </c>
      <c r="AW17" s="465" t="s">
        <v>176</v>
      </c>
      <c r="AX17" s="16">
        <f t="shared" si="5"/>
        <v>15</v>
      </c>
      <c r="AY17" s="465" t="s">
        <v>177</v>
      </c>
      <c r="AZ17" s="16">
        <f t="shared" si="6"/>
        <v>15</v>
      </c>
      <c r="BA17" s="465" t="s">
        <v>178</v>
      </c>
      <c r="BB17" s="16">
        <f t="shared" si="7"/>
        <v>10</v>
      </c>
      <c r="BC17" s="16">
        <f t="shared" si="8"/>
        <v>100</v>
      </c>
      <c r="BD17" s="575" t="str">
        <f t="shared" si="14"/>
        <v>FUERTE</v>
      </c>
      <c r="BE17" s="475"/>
      <c r="BF17" s="449"/>
      <c r="BG17" s="449"/>
      <c r="BH17" s="449"/>
      <c r="BI17" s="452"/>
      <c r="BJ17" s="398"/>
      <c r="BK17" s="544"/>
      <c r="BL17" s="544"/>
      <c r="BM17" s="574"/>
      <c r="BN17" s="748"/>
      <c r="BO17" s="751"/>
      <c r="BP17" s="398"/>
      <c r="BQ17" s="568"/>
      <c r="BR17" s="570"/>
    </row>
    <row r="18" spans="1:70" ht="50.1" customHeight="1" thickBot="1">
      <c r="A18" s="539"/>
      <c r="B18" s="537"/>
      <c r="C18" s="427"/>
      <c r="D18" s="755"/>
      <c r="E18" s="438"/>
      <c r="F18" s="482"/>
      <c r="G18" s="438"/>
      <c r="H18" s="482"/>
      <c r="I18" s="438"/>
      <c r="J18" s="482"/>
      <c r="K18" s="438"/>
      <c r="L18" s="488"/>
      <c r="M18" s="488"/>
      <c r="N18" s="408"/>
      <c r="O18" s="410"/>
      <c r="P18" s="408"/>
      <c r="Q18" s="408"/>
      <c r="R18" s="408"/>
      <c r="S18" s="408"/>
      <c r="T18" s="408"/>
      <c r="U18" s="408"/>
      <c r="V18" s="408"/>
      <c r="W18" s="408"/>
      <c r="X18" s="408"/>
      <c r="Y18" s="408"/>
      <c r="Z18" s="408"/>
      <c r="AA18" s="408"/>
      <c r="AB18" s="408"/>
      <c r="AC18" s="408"/>
      <c r="AD18" s="408"/>
      <c r="AE18" s="408"/>
      <c r="AF18" s="408"/>
      <c r="AG18" s="408"/>
      <c r="AH18" s="408"/>
      <c r="AI18" s="408"/>
      <c r="AJ18" s="399"/>
      <c r="AK18" s="404"/>
      <c r="AL18" s="401"/>
      <c r="AM18" s="746"/>
      <c r="AN18" s="545"/>
      <c r="AO18" s="399"/>
      <c r="AP18" s="65">
        <f t="shared" si="1"/>
        <v>0</v>
      </c>
      <c r="AQ18" s="399"/>
      <c r="AR18" s="65">
        <f t="shared" si="2"/>
        <v>0</v>
      </c>
      <c r="AS18" s="399"/>
      <c r="AT18" s="65">
        <f t="shared" si="19"/>
        <v>0</v>
      </c>
      <c r="AU18" s="399"/>
      <c r="AV18" s="65">
        <f t="shared" si="20"/>
        <v>0</v>
      </c>
      <c r="AW18" s="399"/>
      <c r="AX18" s="65">
        <f t="shared" si="5"/>
        <v>0</v>
      </c>
      <c r="AY18" s="399"/>
      <c r="AZ18" s="65">
        <f t="shared" si="6"/>
        <v>0</v>
      </c>
      <c r="BA18" s="399"/>
      <c r="BB18" s="65">
        <f t="shared" si="7"/>
        <v>0</v>
      </c>
      <c r="BC18" s="65"/>
      <c r="BD18" s="576"/>
      <c r="BE18" s="476"/>
      <c r="BF18" s="450"/>
      <c r="BG18" s="450"/>
      <c r="BH18" s="450"/>
      <c r="BI18" s="452"/>
      <c r="BJ18" s="399"/>
      <c r="BK18" s="545"/>
      <c r="BL18" s="545"/>
      <c r="BM18" s="460"/>
      <c r="BN18" s="749"/>
      <c r="BO18" s="752"/>
      <c r="BP18" s="399"/>
      <c r="BQ18" s="445"/>
      <c r="BR18" s="491"/>
    </row>
    <row r="19" spans="1:70" s="14" customFormat="1">
      <c r="A19" s="10"/>
      <c r="B19" s="10"/>
      <c r="I19" s="10"/>
      <c r="K19" s="10"/>
      <c r="N19" s="10"/>
      <c r="O19" s="48"/>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row>
    <row r="20" spans="1:70" s="14" customFormat="1">
      <c r="A20" s="10"/>
      <c r="B20" s="10"/>
      <c r="I20" s="10"/>
      <c r="K20" s="10"/>
      <c r="N20" s="10"/>
      <c r="O20" s="48"/>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row>
    <row r="21" spans="1:70" s="14" customFormat="1">
      <c r="A21" s="10"/>
      <c r="B21" s="10"/>
      <c r="I21" s="10"/>
      <c r="K21" s="10"/>
      <c r="N21" s="10"/>
      <c r="O21" s="48"/>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row>
    <row r="22" spans="1:70" s="14" customFormat="1">
      <c r="A22" s="10"/>
      <c r="B22" s="10"/>
      <c r="I22" s="10"/>
      <c r="K22" s="10"/>
      <c r="N22" s="10"/>
      <c r="O22" s="48"/>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row>
    <row r="23" spans="1:70" s="14" customFormat="1">
      <c r="A23" s="10"/>
      <c r="B23" s="10"/>
      <c r="I23" s="10"/>
      <c r="K23" s="10"/>
      <c r="N23" s="10"/>
      <c r="O23" s="48"/>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row>
    <row r="24" spans="1:70" s="14" customFormat="1">
      <c r="A24" s="10"/>
      <c r="B24" s="10"/>
      <c r="I24" s="10"/>
      <c r="K24" s="10"/>
      <c r="N24" s="10"/>
      <c r="O24" s="48"/>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row>
    <row r="25" spans="1:70" s="14" customFormat="1">
      <c r="A25" s="10"/>
      <c r="B25" s="10"/>
      <c r="I25" s="10"/>
      <c r="K25" s="10"/>
      <c r="N25" s="10"/>
      <c r="O25" s="48"/>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row>
    <row r="26" spans="1:70" s="14" customFormat="1">
      <c r="A26" s="10"/>
      <c r="B26" s="10"/>
      <c r="I26" s="10"/>
      <c r="K26" s="10"/>
      <c r="N26" s="10"/>
      <c r="O26" s="48"/>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row>
    <row r="27" spans="1:70" s="14" customFormat="1">
      <c r="A27" s="10"/>
      <c r="B27" s="10"/>
      <c r="I27" s="10"/>
      <c r="K27" s="10"/>
      <c r="N27" s="10"/>
      <c r="O27" s="48"/>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row>
    <row r="28" spans="1:70" s="14" customFormat="1">
      <c r="A28" s="10"/>
      <c r="B28" s="10"/>
      <c r="I28" s="10"/>
      <c r="K28" s="10"/>
      <c r="N28" s="10"/>
      <c r="O28" s="48"/>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row>
    <row r="29" spans="1:70" s="14" customFormat="1">
      <c r="A29" s="10"/>
      <c r="B29" s="10"/>
      <c r="I29" s="10"/>
      <c r="K29" s="10"/>
      <c r="N29" s="10"/>
      <c r="O29" s="48"/>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row>
    <row r="30" spans="1:70" s="14" customFormat="1">
      <c r="A30" s="10"/>
      <c r="B30" s="10"/>
      <c r="I30" s="10"/>
      <c r="K30" s="10"/>
      <c r="N30" s="10"/>
      <c r="O30" s="48"/>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row>
    <row r="31" spans="1:70" s="14" customFormat="1">
      <c r="A31" s="10"/>
      <c r="B31" s="10"/>
      <c r="I31" s="10"/>
      <c r="K31" s="10"/>
      <c r="N31" s="10"/>
      <c r="O31" s="48"/>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row>
    <row r="32" spans="1:70" s="14" customFormat="1">
      <c r="A32" s="10"/>
      <c r="B32" s="10"/>
      <c r="I32" s="10"/>
      <c r="K32" s="10"/>
      <c r="N32" s="10"/>
      <c r="O32" s="48"/>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row>
    <row r="33" spans="1:70" s="14" customFormat="1">
      <c r="A33" s="10"/>
      <c r="B33" s="10"/>
      <c r="I33" s="10"/>
      <c r="K33" s="10"/>
      <c r="N33" s="10"/>
      <c r="O33" s="48"/>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row>
    <row r="34" spans="1:70" s="14" customFormat="1">
      <c r="A34" s="10"/>
      <c r="B34" s="10"/>
      <c r="I34" s="10"/>
      <c r="K34" s="10"/>
      <c r="N34" s="10"/>
      <c r="O34" s="48"/>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row>
    <row r="35" spans="1:70" s="14" customFormat="1">
      <c r="A35" s="10"/>
      <c r="B35" s="10"/>
      <c r="I35" s="10"/>
      <c r="K35" s="10"/>
      <c r="N35" s="10"/>
      <c r="O35" s="48"/>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row>
    <row r="36" spans="1:70" s="14" customFormat="1">
      <c r="A36" s="10"/>
      <c r="B36" s="10"/>
      <c r="I36" s="10"/>
      <c r="K36" s="10"/>
      <c r="N36" s="10"/>
      <c r="O36" s="48"/>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row>
    <row r="37" spans="1:70" s="14" customFormat="1">
      <c r="A37" s="10"/>
      <c r="B37" s="10"/>
      <c r="I37" s="10"/>
      <c r="K37" s="10"/>
      <c r="N37" s="10"/>
      <c r="O37" s="48"/>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row>
    <row r="38" spans="1:70" s="14" customFormat="1">
      <c r="A38" s="10"/>
      <c r="B38" s="10"/>
      <c r="I38" s="10"/>
      <c r="K38" s="10"/>
      <c r="N38" s="10"/>
      <c r="O38" s="48"/>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row>
    <row r="39" spans="1:70" s="14" customFormat="1">
      <c r="A39" s="10"/>
      <c r="B39" s="10"/>
      <c r="I39" s="10"/>
      <c r="K39" s="10"/>
      <c r="N39" s="10"/>
      <c r="O39" s="48"/>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row>
    <row r="40" spans="1:70" s="14" customFormat="1">
      <c r="A40" s="10"/>
      <c r="B40" s="10"/>
      <c r="I40" s="10"/>
      <c r="K40" s="10"/>
      <c r="N40" s="10"/>
      <c r="O40" s="48"/>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row>
    <row r="41" spans="1:70" s="14" customFormat="1">
      <c r="A41" s="10"/>
      <c r="B41" s="10"/>
      <c r="I41" s="10"/>
      <c r="K41" s="10"/>
      <c r="N41" s="10"/>
      <c r="O41" s="48"/>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row>
    <row r="42" spans="1:70" s="14" customFormat="1">
      <c r="A42" s="10"/>
      <c r="B42" s="10"/>
      <c r="I42" s="10"/>
      <c r="K42" s="10"/>
      <c r="N42" s="10"/>
      <c r="O42" s="48"/>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row>
    <row r="43" spans="1:70" s="14" customFormat="1">
      <c r="A43" s="10"/>
      <c r="B43" s="10"/>
      <c r="I43" s="10"/>
      <c r="K43" s="10"/>
      <c r="N43" s="10"/>
      <c r="O43" s="48"/>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row>
    <row r="44" spans="1:70" s="14" customFormat="1">
      <c r="A44" s="10"/>
      <c r="B44" s="10"/>
      <c r="I44" s="10"/>
      <c r="K44" s="10"/>
      <c r="N44" s="10"/>
      <c r="O44" s="48"/>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row>
    <row r="45" spans="1:70" s="14" customFormat="1">
      <c r="A45" s="10"/>
      <c r="B45" s="10"/>
      <c r="I45" s="10"/>
      <c r="K45" s="10"/>
      <c r="N45" s="10"/>
      <c r="O45" s="48"/>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row>
    <row r="46" spans="1:70" s="14" customFormat="1">
      <c r="A46" s="10"/>
      <c r="B46" s="10"/>
      <c r="I46" s="10"/>
      <c r="K46" s="10"/>
      <c r="N46" s="10"/>
      <c r="O46" s="48"/>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row>
    <row r="47" spans="1:70" s="14" customFormat="1">
      <c r="A47" s="10"/>
      <c r="B47" s="10"/>
      <c r="I47" s="10"/>
      <c r="K47" s="10"/>
      <c r="N47" s="10"/>
      <c r="O47" s="48"/>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row>
    <row r="48" spans="1:70" s="14" customFormat="1">
      <c r="A48" s="10"/>
      <c r="B48" s="10"/>
      <c r="I48" s="10"/>
      <c r="K48" s="10"/>
      <c r="N48" s="10"/>
      <c r="O48" s="48"/>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row>
    <row r="49" spans="1:70" s="14" customFormat="1">
      <c r="A49" s="10"/>
      <c r="B49" s="10"/>
      <c r="I49" s="10"/>
      <c r="K49" s="10"/>
      <c r="N49" s="10"/>
      <c r="O49" s="48"/>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row>
    <row r="50" spans="1:70" s="14" customFormat="1">
      <c r="A50" s="10"/>
      <c r="B50" s="10"/>
      <c r="I50" s="10"/>
      <c r="K50" s="10"/>
      <c r="N50" s="10"/>
      <c r="O50" s="48"/>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row>
    <row r="51" spans="1:70" s="14" customFormat="1">
      <c r="A51" s="10"/>
      <c r="B51" s="10"/>
      <c r="I51" s="10"/>
      <c r="K51" s="10"/>
      <c r="N51" s="10"/>
      <c r="O51" s="48"/>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row>
    <row r="52" spans="1:70" s="14" customFormat="1">
      <c r="A52" s="10"/>
      <c r="B52" s="10"/>
      <c r="I52" s="10"/>
      <c r="K52" s="10"/>
      <c r="N52" s="10"/>
      <c r="O52" s="48"/>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row>
    <row r="53" spans="1:70" s="14" customFormat="1">
      <c r="A53" s="10"/>
      <c r="B53" s="10"/>
      <c r="I53" s="10"/>
      <c r="K53" s="10"/>
      <c r="N53" s="10"/>
      <c r="O53" s="48"/>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row>
    <row r="54" spans="1:70" s="14" customFormat="1">
      <c r="A54" s="10"/>
      <c r="B54" s="10"/>
      <c r="I54" s="10"/>
      <c r="K54" s="10"/>
      <c r="N54" s="10"/>
      <c r="O54" s="48"/>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row>
    <row r="55" spans="1:70" s="14" customFormat="1">
      <c r="A55" s="10"/>
      <c r="B55" s="10"/>
      <c r="I55" s="10"/>
      <c r="K55" s="10"/>
      <c r="N55" s="10"/>
      <c r="O55" s="48"/>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row>
    <row r="56" spans="1:70" s="14" customFormat="1">
      <c r="A56" s="10"/>
      <c r="B56" s="10"/>
      <c r="I56" s="10"/>
      <c r="K56" s="10"/>
      <c r="N56" s="10"/>
      <c r="O56" s="48"/>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row>
    <row r="57" spans="1:70" s="14" customFormat="1">
      <c r="A57" s="10"/>
      <c r="B57" s="10"/>
      <c r="I57" s="10"/>
      <c r="K57" s="10"/>
      <c r="N57" s="10"/>
      <c r="O57" s="48"/>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row>
    <row r="58" spans="1:70" s="14" customFormat="1">
      <c r="A58" s="10"/>
      <c r="B58" s="10"/>
      <c r="I58" s="10"/>
      <c r="K58" s="10"/>
      <c r="N58" s="10"/>
      <c r="O58" s="48"/>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row>
    <row r="59" spans="1:70" s="14" customFormat="1">
      <c r="A59" s="10"/>
      <c r="B59" s="10"/>
      <c r="I59" s="10"/>
      <c r="K59" s="10"/>
      <c r="N59" s="10"/>
      <c r="O59" s="48"/>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row>
    <row r="60" spans="1:70" s="14" customFormat="1">
      <c r="A60" s="10"/>
      <c r="B60" s="10"/>
      <c r="I60" s="10"/>
      <c r="K60" s="10"/>
      <c r="N60" s="10"/>
      <c r="O60" s="48"/>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row>
  </sheetData>
  <sheetProtection formatCells="0" formatRows="0"/>
  <dataConsolidate/>
  <mergeCells count="157">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 ref="BR11:BR12"/>
    <mergeCell ref="A13:A18"/>
    <mergeCell ref="B13:B18"/>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H13:H15"/>
    <mergeCell ref="I13:I15"/>
    <mergeCell ref="J13:J15"/>
    <mergeCell ref="K13:K15"/>
    <mergeCell ref="L13:L15"/>
    <mergeCell ref="BO11:BO12"/>
    <mergeCell ref="BP11:BP12"/>
    <mergeCell ref="BQ11:BQ12"/>
    <mergeCell ref="S13:S15"/>
    <mergeCell ref="T13:T15"/>
    <mergeCell ref="U13:U15"/>
    <mergeCell ref="V13:V15"/>
    <mergeCell ref="W13:W15"/>
    <mergeCell ref="X13:X15"/>
    <mergeCell ref="M13:M15"/>
    <mergeCell ref="N13:N15"/>
    <mergeCell ref="O13:O15"/>
    <mergeCell ref="P13:P15"/>
    <mergeCell ref="Q13:Q15"/>
    <mergeCell ref="R13:R15"/>
    <mergeCell ref="AE13:AE15"/>
    <mergeCell ref="AF13:AF15"/>
    <mergeCell ref="AG13:AG15"/>
    <mergeCell ref="AH13:AH15"/>
    <mergeCell ref="AI13:AI15"/>
    <mergeCell ref="AJ13:AJ15"/>
    <mergeCell ref="Y13:Y15"/>
    <mergeCell ref="Z13:Z15"/>
    <mergeCell ref="AA13:AA15"/>
    <mergeCell ref="AB13:AB15"/>
    <mergeCell ref="AC13:AC15"/>
    <mergeCell ref="AD13:AD15"/>
    <mergeCell ref="AK13:AK15"/>
    <mergeCell ref="AL13:AL15"/>
    <mergeCell ref="BE13:BE15"/>
    <mergeCell ref="BF13:BF15"/>
    <mergeCell ref="BG13:BG15"/>
    <mergeCell ref="BH13:BH15"/>
    <mergeCell ref="AW14:AW15"/>
    <mergeCell ref="AY14:AY15"/>
    <mergeCell ref="BA14:BA15"/>
    <mergeCell ref="BD14:BD15"/>
    <mergeCell ref="BO13:BO15"/>
    <mergeCell ref="BP13:BP15"/>
    <mergeCell ref="BQ13:BQ15"/>
    <mergeCell ref="BR13:BR15"/>
    <mergeCell ref="AM14:AM15"/>
    <mergeCell ref="AN14:AN15"/>
    <mergeCell ref="AO14:AO15"/>
    <mergeCell ref="AQ14:AQ15"/>
    <mergeCell ref="AS14:AS15"/>
    <mergeCell ref="AU14:AU15"/>
    <mergeCell ref="BI13:BI15"/>
    <mergeCell ref="BJ13:BJ15"/>
    <mergeCell ref="BK13:BK15"/>
    <mergeCell ref="BL13:BL15"/>
    <mergeCell ref="BM13:BM15"/>
    <mergeCell ref="BN13:BN15"/>
    <mergeCell ref="I16:I18"/>
    <mergeCell ref="J16:J18"/>
    <mergeCell ref="K16:K18"/>
    <mergeCell ref="L16:L18"/>
    <mergeCell ref="M16:M18"/>
    <mergeCell ref="N16:N18"/>
    <mergeCell ref="C16:C18"/>
    <mergeCell ref="D16:D18"/>
    <mergeCell ref="E16:E18"/>
    <mergeCell ref="F16:F18"/>
    <mergeCell ref="G16:G18"/>
    <mergeCell ref="H16:H18"/>
    <mergeCell ref="U16:U18"/>
    <mergeCell ref="V16:V18"/>
    <mergeCell ref="W16:W18"/>
    <mergeCell ref="X16:X18"/>
    <mergeCell ref="Y16:Y18"/>
    <mergeCell ref="Z16:Z18"/>
    <mergeCell ref="O16:O18"/>
    <mergeCell ref="P16:P18"/>
    <mergeCell ref="Q16:Q18"/>
    <mergeCell ref="R16:R18"/>
    <mergeCell ref="S16:S18"/>
    <mergeCell ref="T16:T18"/>
    <mergeCell ref="AG16:AG18"/>
    <mergeCell ref="AH16:AH18"/>
    <mergeCell ref="AI16:AI18"/>
    <mergeCell ref="AJ16:AJ18"/>
    <mergeCell ref="AK16:AK18"/>
    <mergeCell ref="AL16:AL18"/>
    <mergeCell ref="AA16:AA18"/>
    <mergeCell ref="AB16:AB18"/>
    <mergeCell ref="AC16:AC18"/>
    <mergeCell ref="AD16:AD18"/>
    <mergeCell ref="AE16:AE18"/>
    <mergeCell ref="AF16:AF18"/>
    <mergeCell ref="BA17:BA18"/>
    <mergeCell ref="BD17:BD18"/>
    <mergeCell ref="BQ16:BQ18"/>
    <mergeCell ref="BR16:BR18"/>
    <mergeCell ref="AM17:AM18"/>
    <mergeCell ref="AN17:AN18"/>
    <mergeCell ref="AO17:AO18"/>
    <mergeCell ref="AQ17:AQ18"/>
    <mergeCell ref="AS17:AS18"/>
    <mergeCell ref="AU17:AU18"/>
    <mergeCell ref="AW17:AW18"/>
    <mergeCell ref="AY17:AY18"/>
    <mergeCell ref="BK16:BK18"/>
    <mergeCell ref="BL16:BL18"/>
    <mergeCell ref="BM16:BM18"/>
    <mergeCell ref="BN16:BN18"/>
    <mergeCell ref="BO16:BO18"/>
    <mergeCell ref="BP16:BP18"/>
    <mergeCell ref="BE16:BE18"/>
    <mergeCell ref="BF16:BF18"/>
    <mergeCell ref="BG16:BG18"/>
    <mergeCell ref="BH16:BH18"/>
    <mergeCell ref="BI16:BI18"/>
    <mergeCell ref="BJ16:BJ18"/>
  </mergeCells>
  <conditionalFormatting sqref="D13:D18">
    <cfRule type="expression" dxfId="62" priority="6">
      <formula>M13&lt;100%</formula>
    </cfRule>
    <cfRule type="expression" dxfId="61" priority="7">
      <formula>M13&gt;=100%</formula>
    </cfRule>
  </conditionalFormatting>
  <conditionalFormatting sqref="N13:O13 N16:O16">
    <cfRule type="containsText" dxfId="60" priority="22" operator="containsText" text="RARA VEZ">
      <formula>NOT(ISERROR(SEARCH("RARA VEZ",N13)))</formula>
    </cfRule>
    <cfRule type="containsText" dxfId="59" priority="23" operator="containsText" text="IMPROBABLE">
      <formula>NOT(ISERROR(SEARCH("IMPROBABLE",N13)))</formula>
    </cfRule>
    <cfRule type="containsText" dxfId="58" priority="24" operator="containsText" text="POSIBLE">
      <formula>NOT(ISERROR(SEARCH("POSIBLE",N13)))</formula>
    </cfRule>
    <cfRule type="containsText" dxfId="57" priority="25" operator="containsText" text="PROBABLE">
      <formula>NOT(ISERROR(SEARCH("PROBABLE",N13)))</formula>
    </cfRule>
    <cfRule type="containsText" dxfId="56" priority="26" operator="containsText" text="CASI SEGURO">
      <formula>NOT(ISERROR(SEARCH("CASI SEGURO",N13)))</formula>
    </cfRule>
  </conditionalFormatting>
  <conditionalFormatting sqref="AK13:AK18">
    <cfRule type="containsText" dxfId="55" priority="27" operator="containsText" text="CATASTRÓFICO">
      <formula>NOT(ISERROR(SEARCH("CATASTRÓFICO",AK13)))</formula>
    </cfRule>
    <cfRule type="containsText" dxfId="54" priority="28" operator="containsText" text="MAYOR">
      <formula>NOT(ISERROR(SEARCH("MAYOR",AK13)))</formula>
    </cfRule>
    <cfRule type="containsText" dxfId="53" priority="29" operator="containsText" text="MODERADO">
      <formula>NOT(ISERROR(SEARCH("MODERADO",AK13)))</formula>
    </cfRule>
  </conditionalFormatting>
  <conditionalFormatting sqref="AL13 AL16">
    <cfRule type="containsText" dxfId="52" priority="18" operator="containsText" text="EXTREMO">
      <formula>NOT(ISERROR(SEARCH("EXTREMO",AL13)))</formula>
    </cfRule>
    <cfRule type="containsText" dxfId="51" priority="19" operator="containsText" text="ALTO">
      <formula>NOT(ISERROR(SEARCH("ALTO",AL13)))</formula>
    </cfRule>
    <cfRule type="containsText" dxfId="50" priority="20" operator="containsText" text="MODERADO">
      <formula>NOT(ISERROR(SEARCH("MODERADO",AL13)))</formula>
    </cfRule>
    <cfRule type="containsText" dxfId="49" priority="21" operator="containsText" text="BAJO">
      <formula>NOT(ISERROR(SEARCH("BAJO",AL13)))</formula>
    </cfRule>
  </conditionalFormatting>
  <conditionalFormatting sqref="BG13:BG18">
    <cfRule type="containsText" dxfId="48" priority="13" operator="containsText" text="CASI SEGURO">
      <formula>NOT(ISERROR(SEARCH("CASI SEGURO",BG13)))</formula>
    </cfRule>
    <cfRule type="containsText" dxfId="47" priority="14" operator="containsText" text="PROBABLE">
      <formula>NOT(ISERROR(SEARCH("PROBABLE",BG13)))</formula>
    </cfRule>
    <cfRule type="containsText" dxfId="46" priority="15" operator="containsText" text="POSIBLE">
      <formula>NOT(ISERROR(SEARCH("POSIBLE",BG13)))</formula>
    </cfRule>
    <cfRule type="containsText" dxfId="45" priority="16" operator="containsText" text="IMPROBABLE">
      <formula>NOT(ISERROR(SEARCH("IMPROBABLE",BG13)))</formula>
    </cfRule>
    <cfRule type="containsText" dxfId="44" priority="17" operator="containsText" text="RARA VEZ">
      <formula>NOT(ISERROR(SEARCH("RARA VEZ",BG13)))</formula>
    </cfRule>
  </conditionalFormatting>
  <conditionalFormatting sqref="BH13:BI13 BH14:BH18 BI16">
    <cfRule type="containsText" dxfId="43" priority="11" operator="containsText" text="MAYOR">
      <formula>NOT(ISERROR(SEARCH("MAYOR",BH13)))</formula>
    </cfRule>
    <cfRule type="containsText" dxfId="42" priority="12" operator="containsText" text="CATASTRÓFICO">
      <formula>NOT(ISERROR(SEARCH("CATASTRÓFICO",BH13)))</formula>
    </cfRule>
  </conditionalFormatting>
  <conditionalFormatting sqref="BH13:BI13 BI16 BH14:BH18">
    <cfRule type="containsText" dxfId="41" priority="10" operator="containsText" text="MODERADO">
      <formula>NOT(ISERROR(SEARCH("MODERADO",BH13)))</formula>
    </cfRule>
  </conditionalFormatting>
  <conditionalFormatting sqref="BI13:BI18">
    <cfRule type="containsText" dxfId="40" priority="1" operator="containsText" text="MODERADO">
      <formula>NOT(ISERROR(SEARCH("MODERADO",BI13)))</formula>
    </cfRule>
    <cfRule type="containsText" dxfId="39" priority="2" operator="containsText" text="ALTO">
      <formula>NOT(ISERROR(SEARCH("ALTO",BI13)))</formula>
    </cfRule>
    <cfRule type="containsText" dxfId="38" priority="3" operator="containsText" text="EXTREMO">
      <formula>NOT(ISERROR(SEARCH("EXTREMO",BI13)))</formula>
    </cfRule>
  </conditionalFormatting>
  <conditionalFormatting sqref="BM13">
    <cfRule type="expression" dxfId="37" priority="5">
      <formula>#REF!="DILIGENCIE EL PLAN DE ACCIÓN"</formula>
    </cfRule>
  </conditionalFormatting>
  <conditionalFormatting sqref="BM16">
    <cfRule type="expression" dxfId="36" priority="4">
      <formula>#REF!="DILIGENCIE EL PLAN DE ACCIÓN"</formula>
    </cfRule>
  </conditionalFormatting>
  <dataValidations count="4">
    <dataValidation type="list" allowBlank="1" showInputMessage="1" showErrorMessage="1" sqref="BI13:BI18" xr:uid="{00000000-0002-0000-1100-000000000000}">
      <formula1>"EXTREMO,ALTO,MODERADO"</formula1>
    </dataValidation>
    <dataValidation type="list" allowBlank="1" showInputMessage="1" showErrorMessage="1" sqref="E13:E18 G13:G18 I13:I18 K13:K18" xr:uid="{00000000-0002-0000-1100-000001000000}">
      <formula1>Acción</formula1>
    </dataValidation>
    <dataValidation type="list" allowBlank="1" showInputMessage="1" showErrorMessage="1" sqref="BJ13:BJ18" xr:uid="{00000000-0002-0000-1100-000002000000}">
      <formula1>TRATAMIENTOC</formula1>
    </dataValidation>
    <dataValidation type="list" allowBlank="1" showInputMessage="1" showErrorMessage="1" sqref="BR13 BR16" xr:uid="{00000000-0002-0000-1100-000003000000}">
      <formula1>"ABIERTA, CERRADA"</formula1>
    </dataValidation>
  </dataValidations>
  <pageMargins left="0.7" right="0.7" top="0.75" bottom="0.75" header="0.3" footer="0.3"/>
  <pageSetup paperSize="9" scale="10" orientation="portrait"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8">
    <tabColor rgb="FF00B050"/>
  </sheetPr>
  <dimension ref="A1:BR65"/>
  <sheetViews>
    <sheetView view="pageBreakPreview" topLeftCell="BK8" zoomScale="80" zoomScaleNormal="40" zoomScaleSheetLayoutView="80" workbookViewId="0">
      <selection activeCell="BQ13" sqref="BQ13"/>
    </sheetView>
  </sheetViews>
  <sheetFormatPr baseColWidth="10" defaultColWidth="11.42578125" defaultRowHeight="12"/>
  <cols>
    <col min="1" max="1" width="14" style="10" customWidth="1"/>
    <col min="2" max="2" width="21.85546875" style="10" customWidth="1"/>
    <col min="3" max="3" width="6.7109375" style="14" customWidth="1"/>
    <col min="4" max="4" width="20.7109375" style="14" customWidth="1"/>
    <col min="5" max="5" width="14.42578125" style="14" customWidth="1"/>
    <col min="6" max="6" width="2.42578125" style="14" hidden="1" customWidth="1"/>
    <col min="7" max="7" width="14.42578125" style="14" customWidth="1"/>
    <col min="8" max="8" width="2.42578125" style="14" hidden="1" customWidth="1"/>
    <col min="9" max="9" width="26.85546875" style="10" customWidth="1"/>
    <col min="10" max="10" width="2.42578125" style="14" hidden="1" customWidth="1"/>
    <col min="11" max="11" width="29.7109375" style="10" customWidth="1"/>
    <col min="12" max="12" width="4.28515625" style="14" hidden="1" customWidth="1"/>
    <col min="13" max="13" width="5.28515625" style="14" hidden="1" customWidth="1"/>
    <col min="14" max="14" width="19.7109375" style="10" customWidth="1"/>
    <col min="15" max="15" width="17.42578125" style="14" customWidth="1"/>
    <col min="16" max="16" width="9.85546875" style="14" hidden="1" customWidth="1"/>
    <col min="17" max="17" width="10" style="14" customWidth="1"/>
    <col min="18" max="18" width="15.42578125" style="14" customWidth="1"/>
    <col min="19" max="19" width="10" style="14" customWidth="1"/>
    <col min="20" max="20" width="15.85546875" style="14" customWidth="1"/>
    <col min="21" max="21" width="12.42578125" style="14" customWidth="1"/>
    <col min="22" max="22" width="10" style="14" customWidth="1"/>
    <col min="23" max="23" width="13" style="14" customWidth="1"/>
    <col min="24" max="24" width="15.85546875" style="14" customWidth="1"/>
    <col min="25" max="25" width="10" style="14" customWidth="1"/>
    <col min="26" max="26" width="13.28515625" style="14" customWidth="1"/>
    <col min="27" max="35" width="10" style="14" customWidth="1"/>
    <col min="36" max="36" width="2" style="14"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28515625" style="10" customWidth="1"/>
    <col min="54" max="54" width="5.28515625" style="10" hidden="1" customWidth="1"/>
    <col min="55" max="55" width="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41" style="10" customWidth="1"/>
    <col min="70" max="79" width="11.42578125" style="10" customWidth="1"/>
    <col min="80" max="16384" width="11.42578125" style="10"/>
  </cols>
  <sheetData>
    <row r="1" spans="1:70" ht="12" customHeight="1">
      <c r="A1" s="370"/>
      <c r="B1" s="371"/>
      <c r="C1" s="371"/>
      <c r="D1" s="372"/>
      <c r="E1" s="384" t="s">
        <v>134</v>
      </c>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row>
    <row r="2" spans="1:70">
      <c r="A2" s="373"/>
      <c r="B2" s="374"/>
      <c r="C2" s="374"/>
      <c r="D2" s="375"/>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c r="BF2" s="384"/>
      <c r="BG2" s="384"/>
      <c r="BH2" s="384"/>
      <c r="BI2" s="384"/>
      <c r="BJ2" s="384"/>
      <c r="BK2" s="384"/>
      <c r="BL2" s="384"/>
      <c r="BM2" s="384"/>
      <c r="BN2" s="384"/>
      <c r="BO2" s="384"/>
      <c r="BP2" s="384"/>
      <c r="BQ2" s="384"/>
      <c r="BR2" s="384"/>
    </row>
    <row r="3" spans="1:70" ht="15" customHeight="1">
      <c r="A3" s="373"/>
      <c r="B3" s="374"/>
      <c r="C3" s="374"/>
      <c r="D3" s="375"/>
      <c r="E3" s="382" t="s">
        <v>131</v>
      </c>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3"/>
      <c r="AF3" s="379" t="s">
        <v>132</v>
      </c>
      <c r="AG3" s="380"/>
      <c r="AH3" s="380"/>
      <c r="AI3" s="380"/>
      <c r="AJ3" s="380"/>
      <c r="AK3" s="380"/>
      <c r="AL3" s="380"/>
      <c r="AM3" s="380"/>
      <c r="AN3" s="380"/>
      <c r="AO3" s="380"/>
      <c r="AP3" s="380"/>
      <c r="AQ3" s="380"/>
      <c r="AR3" s="380"/>
      <c r="AS3" s="380"/>
      <c r="AT3" s="380"/>
      <c r="AU3" s="380"/>
      <c r="AV3" s="380"/>
      <c r="AW3" s="381"/>
      <c r="AX3" s="55"/>
      <c r="AY3" s="382" t="s">
        <v>133</v>
      </c>
      <c r="AZ3" s="385"/>
      <c r="BA3" s="385"/>
      <c r="BB3" s="385"/>
      <c r="BC3" s="385"/>
      <c r="BD3" s="385"/>
      <c r="BE3" s="385"/>
      <c r="BF3" s="385"/>
      <c r="BG3" s="385"/>
      <c r="BH3" s="385"/>
      <c r="BI3" s="385"/>
      <c r="BJ3" s="385"/>
      <c r="BK3" s="385"/>
      <c r="BL3" s="385"/>
      <c r="BM3" s="385"/>
      <c r="BN3" s="385"/>
      <c r="BO3" s="385"/>
      <c r="BP3" s="385"/>
      <c r="BQ3" s="385"/>
      <c r="BR3" s="383"/>
    </row>
    <row r="4" spans="1:70" ht="15" customHeight="1">
      <c r="A4" s="376"/>
      <c r="B4" s="377"/>
      <c r="C4" s="377"/>
      <c r="D4" s="378"/>
      <c r="E4" s="386" t="s">
        <v>207</v>
      </c>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8"/>
      <c r="AF4" s="379" t="s">
        <v>208</v>
      </c>
      <c r="AG4" s="380"/>
      <c r="AH4" s="380"/>
      <c r="AI4" s="380"/>
      <c r="AJ4" s="380"/>
      <c r="AK4" s="380"/>
      <c r="AL4" s="380"/>
      <c r="AM4" s="380"/>
      <c r="AN4" s="380"/>
      <c r="AO4" s="380"/>
      <c r="AP4" s="380"/>
      <c r="AQ4" s="380"/>
      <c r="AR4" s="380"/>
      <c r="AS4" s="380"/>
      <c r="AT4" s="380"/>
      <c r="AU4" s="380"/>
      <c r="AV4" s="380"/>
      <c r="AW4" s="381"/>
      <c r="AX4" s="56"/>
      <c r="AY4" s="389" t="s">
        <v>209</v>
      </c>
      <c r="AZ4" s="390"/>
      <c r="BA4" s="390"/>
      <c r="BB4" s="390"/>
      <c r="BC4" s="390"/>
      <c r="BD4" s="390"/>
      <c r="BE4" s="390"/>
      <c r="BF4" s="390"/>
      <c r="BG4" s="390"/>
      <c r="BH4" s="390"/>
      <c r="BI4" s="390"/>
      <c r="BJ4" s="390"/>
      <c r="BK4" s="390"/>
      <c r="BL4" s="390"/>
      <c r="BM4" s="390"/>
      <c r="BN4" s="390"/>
      <c r="BO4" s="390"/>
      <c r="BP4" s="390"/>
      <c r="BQ4" s="390"/>
      <c r="BR4" s="391"/>
    </row>
    <row r="5" spans="1:70" ht="12" customHeight="1">
      <c r="A5" s="382" t="s">
        <v>106</v>
      </c>
      <c r="B5" s="383"/>
      <c r="C5" s="382" t="s">
        <v>130</v>
      </c>
      <c r="D5" s="383"/>
      <c r="E5" s="384" t="s">
        <v>136</v>
      </c>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4"/>
      <c r="AM5" s="384"/>
      <c r="AN5" s="384"/>
      <c r="AO5" s="384"/>
      <c r="AP5" s="384"/>
      <c r="AQ5" s="384"/>
      <c r="AR5" s="384"/>
      <c r="AS5" s="384"/>
      <c r="AT5" s="384"/>
      <c r="AU5" s="384"/>
      <c r="AV5" s="384"/>
      <c r="AW5" s="384"/>
      <c r="AX5" s="384"/>
      <c r="AY5" s="384"/>
      <c r="AZ5" s="384"/>
      <c r="BA5" s="384"/>
      <c r="BB5" s="384"/>
      <c r="BC5" s="384"/>
      <c r="BD5" s="384"/>
      <c r="BE5" s="384"/>
      <c r="BF5" s="384"/>
      <c r="BG5" s="384"/>
      <c r="BH5" s="384"/>
      <c r="BI5" s="384"/>
      <c r="BJ5" s="384"/>
      <c r="BK5" s="384"/>
      <c r="BL5" s="384"/>
      <c r="BM5" s="384"/>
      <c r="BN5" s="384"/>
      <c r="BO5" s="384"/>
      <c r="BP5" s="384"/>
      <c r="BQ5" s="384"/>
      <c r="BR5" s="384"/>
    </row>
    <row r="6" spans="1:70">
      <c r="A6" s="386" t="s">
        <v>206</v>
      </c>
      <c r="B6" s="388"/>
      <c r="C6" s="386">
        <v>8</v>
      </c>
      <c r="D6" s="388"/>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row>
    <row r="7" spans="1:70">
      <c r="A7" s="27"/>
      <c r="B7" s="27"/>
      <c r="C7" s="48"/>
      <c r="D7" s="48"/>
      <c r="E7" s="48"/>
      <c r="F7" s="48"/>
      <c r="G7" s="48"/>
      <c r="H7" s="48"/>
      <c r="I7" s="27"/>
      <c r="J7" s="48"/>
      <c r="K7" s="27"/>
      <c r="L7" s="48"/>
      <c r="M7" s="48"/>
      <c r="N7" s="27"/>
      <c r="O7" s="48"/>
      <c r="P7" s="48"/>
      <c r="Q7" s="48"/>
      <c r="R7" s="48"/>
      <c r="S7" s="48"/>
      <c r="T7" s="48"/>
      <c r="U7" s="48"/>
      <c r="V7" s="48"/>
      <c r="W7" s="48"/>
      <c r="X7" s="48"/>
      <c r="Y7" s="48"/>
      <c r="Z7" s="48"/>
      <c r="AA7" s="48"/>
      <c r="AB7" s="48"/>
      <c r="AC7" s="48"/>
      <c r="AD7" s="48"/>
      <c r="AE7" s="48"/>
      <c r="AF7" s="48"/>
      <c r="AG7" s="48"/>
      <c r="AH7" s="48"/>
      <c r="AI7" s="48"/>
      <c r="AJ7" s="48"/>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row>
    <row r="8" spans="1:70" ht="21" customHeight="1">
      <c r="A8" s="405" t="s">
        <v>489</v>
      </c>
      <c r="B8" s="405"/>
      <c r="C8" s="405"/>
      <c r="D8" s="405"/>
      <c r="E8" s="411" t="s">
        <v>538</v>
      </c>
      <c r="F8" s="405"/>
      <c r="G8" s="405"/>
      <c r="H8" s="405"/>
      <c r="I8" s="405"/>
      <c r="J8" s="48"/>
      <c r="K8" s="27"/>
      <c r="L8" s="48"/>
      <c r="M8" s="48"/>
      <c r="N8" s="27"/>
      <c r="O8" s="48"/>
      <c r="P8" s="48"/>
      <c r="Q8" s="48"/>
      <c r="R8" s="48"/>
      <c r="S8" s="48"/>
      <c r="T8" s="48"/>
      <c r="U8" s="48"/>
      <c r="V8" s="48"/>
      <c r="W8" s="48"/>
      <c r="X8" s="48"/>
      <c r="Y8" s="48"/>
      <c r="Z8" s="48"/>
      <c r="AA8" s="48"/>
      <c r="AB8" s="48"/>
      <c r="AC8" s="48"/>
      <c r="AD8" s="48"/>
      <c r="AE8" s="48"/>
      <c r="AF8" s="48"/>
      <c r="AG8" s="48"/>
      <c r="AH8" s="48"/>
      <c r="AI8" s="48"/>
      <c r="AJ8" s="48"/>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row>
    <row r="9" spans="1:70" ht="12.75" thickBot="1">
      <c r="A9" s="27"/>
      <c r="B9" s="27"/>
      <c r="C9" s="48"/>
      <c r="D9" s="48"/>
      <c r="E9" s="48"/>
      <c r="F9" s="48"/>
      <c r="G9" s="48"/>
      <c r="H9" s="48"/>
      <c r="I9" s="27"/>
      <c r="J9" s="48"/>
      <c r="K9" s="27"/>
      <c r="L9" s="48"/>
      <c r="M9" s="48"/>
      <c r="N9" s="27"/>
      <c r="O9" s="48"/>
      <c r="P9" s="48"/>
      <c r="Q9" s="48"/>
      <c r="R9" s="48"/>
      <c r="S9" s="48"/>
      <c r="T9" s="48"/>
      <c r="U9" s="48"/>
      <c r="V9" s="48"/>
      <c r="W9" s="48"/>
      <c r="X9" s="48"/>
      <c r="Y9" s="48"/>
      <c r="Z9" s="48"/>
      <c r="AA9" s="48"/>
      <c r="AB9" s="48"/>
      <c r="AC9" s="48"/>
      <c r="AD9" s="48"/>
      <c r="AE9" s="48"/>
      <c r="AF9" s="48"/>
      <c r="AG9" s="48"/>
      <c r="AH9" s="48"/>
      <c r="AI9" s="48"/>
      <c r="AJ9" s="48"/>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0" ht="11.85" customHeight="1" thickBot="1">
      <c r="A10" s="412" t="s">
        <v>0</v>
      </c>
      <c r="B10" s="415" t="s">
        <v>1</v>
      </c>
      <c r="C10" s="415" t="s">
        <v>213</v>
      </c>
      <c r="D10" s="428" t="s">
        <v>54</v>
      </c>
      <c r="E10" s="429"/>
      <c r="F10" s="429"/>
      <c r="G10" s="429"/>
      <c r="H10" s="429"/>
      <c r="I10" s="429"/>
      <c r="J10" s="429"/>
      <c r="K10" s="430"/>
      <c r="L10" s="84"/>
      <c r="M10" s="85"/>
      <c r="N10" s="392" t="s">
        <v>223</v>
      </c>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3"/>
      <c r="AP10" s="393"/>
      <c r="AQ10" s="393"/>
      <c r="AR10" s="393"/>
      <c r="AS10" s="393"/>
      <c r="AT10" s="393"/>
      <c r="AU10" s="393"/>
      <c r="AV10" s="393"/>
      <c r="AW10" s="393"/>
      <c r="AX10" s="393"/>
      <c r="AY10" s="393"/>
      <c r="AZ10" s="393"/>
      <c r="BA10" s="393"/>
      <c r="BB10" s="393"/>
      <c r="BC10" s="393"/>
      <c r="BD10" s="393"/>
      <c r="BE10" s="393"/>
      <c r="BF10" s="393"/>
      <c r="BG10" s="393"/>
      <c r="BH10" s="394"/>
      <c r="BI10" s="194"/>
      <c r="BJ10" s="466" t="s">
        <v>50</v>
      </c>
      <c r="BK10" s="467"/>
      <c r="BL10" s="467"/>
      <c r="BM10" s="467"/>
      <c r="BN10" s="467"/>
      <c r="BO10" s="468"/>
      <c r="BP10" s="468"/>
      <c r="BQ10" s="468"/>
      <c r="BR10" s="469"/>
    </row>
    <row r="11" spans="1:70" ht="11.85" customHeight="1" thickBot="1">
      <c r="A11" s="413"/>
      <c r="B11" s="416"/>
      <c r="C11" s="416"/>
      <c r="D11" s="434" t="s">
        <v>210</v>
      </c>
      <c r="E11" s="431" t="s">
        <v>227</v>
      </c>
      <c r="F11" s="432"/>
      <c r="G11" s="432"/>
      <c r="H11" s="432"/>
      <c r="I11" s="432"/>
      <c r="J11" s="432"/>
      <c r="K11" s="433"/>
      <c r="L11" s="84"/>
      <c r="M11" s="85"/>
      <c r="N11" s="477" t="s">
        <v>226</v>
      </c>
      <c r="O11" s="478"/>
      <c r="P11" s="479"/>
      <c r="Q11" s="392" t="s">
        <v>414</v>
      </c>
      <c r="R11" s="393"/>
      <c r="S11" s="393"/>
      <c r="T11" s="393"/>
      <c r="U11" s="393"/>
      <c r="V11" s="393"/>
      <c r="W11" s="393"/>
      <c r="X11" s="393"/>
      <c r="Y11" s="393"/>
      <c r="Z11" s="393"/>
      <c r="AA11" s="393"/>
      <c r="AB11" s="393"/>
      <c r="AC11" s="393"/>
      <c r="AD11" s="393"/>
      <c r="AE11" s="393"/>
      <c r="AF11" s="393"/>
      <c r="AG11" s="393"/>
      <c r="AH11" s="393"/>
      <c r="AI11" s="393"/>
      <c r="AJ11" s="393"/>
      <c r="AK11" s="394"/>
      <c r="AL11" s="395" t="s">
        <v>225</v>
      </c>
      <c r="AM11" s="395" t="s">
        <v>137</v>
      </c>
      <c r="AN11" s="392" t="s">
        <v>228</v>
      </c>
      <c r="AO11" s="393"/>
      <c r="AP11" s="393"/>
      <c r="AQ11" s="393"/>
      <c r="AR11" s="393"/>
      <c r="AS11" s="393"/>
      <c r="AT11" s="393"/>
      <c r="AU11" s="393"/>
      <c r="AV11" s="393"/>
      <c r="AW11" s="393"/>
      <c r="AX11" s="393"/>
      <c r="AY11" s="393"/>
      <c r="AZ11" s="393"/>
      <c r="BA11" s="393"/>
      <c r="BB11" s="393"/>
      <c r="BC11" s="393"/>
      <c r="BD11" s="393"/>
      <c r="BE11" s="393"/>
      <c r="BF11" s="394"/>
      <c r="BG11" s="470" t="s">
        <v>42</v>
      </c>
      <c r="BH11" s="471"/>
      <c r="BI11" s="95"/>
      <c r="BJ11" s="454" t="s">
        <v>50</v>
      </c>
      <c r="BK11" s="446" t="s">
        <v>51</v>
      </c>
      <c r="BL11" s="447"/>
      <c r="BM11" s="447"/>
      <c r="BN11" s="447"/>
      <c r="BO11" s="454" t="s">
        <v>211</v>
      </c>
      <c r="BP11" s="454" t="s">
        <v>283</v>
      </c>
      <c r="BQ11" s="454" t="s">
        <v>231</v>
      </c>
      <c r="BR11" s="472" t="s">
        <v>52</v>
      </c>
    </row>
    <row r="12" spans="1:70" s="11" customFormat="1" ht="87" customHeight="1" thickBot="1">
      <c r="A12" s="414"/>
      <c r="B12" s="417"/>
      <c r="C12" s="418"/>
      <c r="D12" s="435"/>
      <c r="E12" s="88" t="s">
        <v>219</v>
      </c>
      <c r="F12" s="89" t="s">
        <v>281</v>
      </c>
      <c r="G12" s="88" t="s">
        <v>220</v>
      </c>
      <c r="H12" s="89" t="s">
        <v>281</v>
      </c>
      <c r="I12" s="88" t="s">
        <v>221</v>
      </c>
      <c r="J12" s="90" t="s">
        <v>281</v>
      </c>
      <c r="K12" s="91" t="s">
        <v>222</v>
      </c>
      <c r="L12" s="92" t="s">
        <v>281</v>
      </c>
      <c r="M12" s="93" t="s">
        <v>282</v>
      </c>
      <c r="N12" s="87" t="s">
        <v>212</v>
      </c>
      <c r="O12" s="87" t="s">
        <v>138</v>
      </c>
      <c r="P12" s="87" t="s">
        <v>44</v>
      </c>
      <c r="Q12" s="167" t="s">
        <v>139</v>
      </c>
      <c r="R12" s="167" t="s">
        <v>140</v>
      </c>
      <c r="S12" s="167" t="s">
        <v>141</v>
      </c>
      <c r="T12" s="167" t="s">
        <v>142</v>
      </c>
      <c r="U12" s="168" t="s">
        <v>143</v>
      </c>
      <c r="V12" s="169" t="s">
        <v>144</v>
      </c>
      <c r="W12" s="169" t="s">
        <v>145</v>
      </c>
      <c r="X12" s="169" t="s">
        <v>146</v>
      </c>
      <c r="Y12" s="169" t="s">
        <v>147</v>
      </c>
      <c r="Z12" s="169" t="s">
        <v>148</v>
      </c>
      <c r="AA12" s="169" t="s">
        <v>149</v>
      </c>
      <c r="AB12" s="169" t="s">
        <v>150</v>
      </c>
      <c r="AC12" s="169" t="s">
        <v>151</v>
      </c>
      <c r="AD12" s="169" t="s">
        <v>152</v>
      </c>
      <c r="AE12" s="169" t="s">
        <v>153</v>
      </c>
      <c r="AF12" s="169" t="s">
        <v>154</v>
      </c>
      <c r="AG12" s="169" t="s">
        <v>155</v>
      </c>
      <c r="AH12" s="169" t="s">
        <v>156</v>
      </c>
      <c r="AI12" s="169" t="s">
        <v>157</v>
      </c>
      <c r="AJ12" s="170" t="s">
        <v>158</v>
      </c>
      <c r="AK12" s="170" t="s">
        <v>224</v>
      </c>
      <c r="AL12" s="396"/>
      <c r="AM12" s="552"/>
      <c r="AN12" s="243" t="s">
        <v>43</v>
      </c>
      <c r="AO12" s="94" t="s">
        <v>159</v>
      </c>
      <c r="AP12" s="87" t="s">
        <v>158</v>
      </c>
      <c r="AQ12" s="87" t="s">
        <v>160</v>
      </c>
      <c r="AR12" s="87" t="s">
        <v>158</v>
      </c>
      <c r="AS12" s="87" t="s">
        <v>161</v>
      </c>
      <c r="AT12" s="87" t="s">
        <v>158</v>
      </c>
      <c r="AU12" s="87" t="s">
        <v>162</v>
      </c>
      <c r="AV12" s="87" t="s">
        <v>158</v>
      </c>
      <c r="AW12" s="87" t="s">
        <v>163</v>
      </c>
      <c r="AX12" s="87" t="s">
        <v>158</v>
      </c>
      <c r="AY12" s="87" t="s">
        <v>164</v>
      </c>
      <c r="AZ12" s="87" t="s">
        <v>158</v>
      </c>
      <c r="BA12" s="87" t="s">
        <v>488</v>
      </c>
      <c r="BB12" s="87" t="s">
        <v>158</v>
      </c>
      <c r="BC12" s="87" t="s">
        <v>166</v>
      </c>
      <c r="BD12" s="87" t="s">
        <v>229</v>
      </c>
      <c r="BE12" s="87" t="s">
        <v>167</v>
      </c>
      <c r="BF12" s="87" t="s">
        <v>168</v>
      </c>
      <c r="BG12" s="94" t="s">
        <v>135</v>
      </c>
      <c r="BH12" s="95" t="s">
        <v>3</v>
      </c>
      <c r="BI12" s="212" t="s">
        <v>544</v>
      </c>
      <c r="BJ12" s="456"/>
      <c r="BK12" s="96" t="s">
        <v>230</v>
      </c>
      <c r="BL12" s="135" t="s">
        <v>486</v>
      </c>
      <c r="BM12" s="96" t="s">
        <v>482</v>
      </c>
      <c r="BN12" s="176" t="s">
        <v>487</v>
      </c>
      <c r="BO12" s="556"/>
      <c r="BP12" s="556"/>
      <c r="BQ12" s="556"/>
      <c r="BR12" s="557"/>
    </row>
    <row r="13" spans="1:70" ht="397.5" customHeight="1">
      <c r="A13" s="577" t="s">
        <v>105</v>
      </c>
      <c r="B13" s="577" t="s">
        <v>754</v>
      </c>
      <c r="C13" s="425" t="s">
        <v>6</v>
      </c>
      <c r="D13" s="439" t="s">
        <v>753</v>
      </c>
      <c r="E13" s="436" t="s">
        <v>179</v>
      </c>
      <c r="F13" s="480"/>
      <c r="G13" s="436" t="s">
        <v>179</v>
      </c>
      <c r="H13" s="480"/>
      <c r="I13" s="436" t="s">
        <v>179</v>
      </c>
      <c r="J13" s="483"/>
      <c r="K13" s="436" t="s">
        <v>179</v>
      </c>
      <c r="L13" s="486">
        <f>IF(K13="SI",25%,0%)</f>
        <v>0.25</v>
      </c>
      <c r="M13" s="486">
        <f>F13+H13+J13+L13</f>
        <v>0.25</v>
      </c>
      <c r="N13" s="406" t="s">
        <v>478</v>
      </c>
      <c r="O13" s="409" t="str">
        <f>+IF(N13="NO SE HA PRESENTADO EN LOS ULTIMOS 5 AÑOS","RARA VEZ",IF(N13="AL MENOS 1 VEZ EN LOS ULTIMOS 5 AÑOS","IMPROBABLE",IF(N13="AL MENOS 1 VEZ EN LOS ULTIMOS 2 AÑOS","POSIBLE",IF(N13="AL MENOS 1 VEZ EN EL ULTIMO AÑO","PROBABLE",IF(N13="MAS DE 1 VEZ AL AÑO","CASI SEGURO","ERROR")))))</f>
        <v>RARA VEZ</v>
      </c>
      <c r="P13" s="406" t="str">
        <f>+IF(O13="RARA VEZ","20%",IF(O13="IMPROBABLE","40%",IF(O13="POSIBLE","60%",IF(O13="PROBABLE","80%",IF(O13="CASI SEGURO","100%","ERROR")))))</f>
        <v>20%</v>
      </c>
      <c r="Q13" s="492" t="s">
        <v>179</v>
      </c>
      <c r="R13" s="492" t="s">
        <v>179</v>
      </c>
      <c r="S13" s="492" t="s">
        <v>179</v>
      </c>
      <c r="T13" s="492" t="s">
        <v>179</v>
      </c>
      <c r="U13" s="492" t="s">
        <v>179</v>
      </c>
      <c r="V13" s="492" t="s">
        <v>179</v>
      </c>
      <c r="W13" s="492" t="s">
        <v>189</v>
      </c>
      <c r="X13" s="492" t="s">
        <v>189</v>
      </c>
      <c r="Y13" s="492" t="s">
        <v>189</v>
      </c>
      <c r="Z13" s="492" t="s">
        <v>179</v>
      </c>
      <c r="AA13" s="492" t="s">
        <v>179</v>
      </c>
      <c r="AB13" s="492" t="s">
        <v>179</v>
      </c>
      <c r="AC13" s="492" t="s">
        <v>179</v>
      </c>
      <c r="AD13" s="492" t="s">
        <v>189</v>
      </c>
      <c r="AE13" s="492" t="s">
        <v>189</v>
      </c>
      <c r="AF13" s="492" t="s">
        <v>189</v>
      </c>
      <c r="AG13" s="492" t="s">
        <v>179</v>
      </c>
      <c r="AH13" s="492" t="s">
        <v>179</v>
      </c>
      <c r="AI13" s="492" t="s">
        <v>189</v>
      </c>
      <c r="AJ13" s="398">
        <f>COUNTIF(Q13:AI15,"SI")</f>
        <v>12</v>
      </c>
      <c r="AK13" s="402" t="str">
        <f>+IF(AND(AJ13&gt;0,AJ13&lt;6),"MODERADO",IF(AJ13&gt;=12,"CATASTRÓFICO",IF(AND(AJ13&gt;5,AJ13&lt;12),"MAYOR","")))</f>
        <v>CATASTRÓFICO</v>
      </c>
      <c r="AL13" s="376"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332" t="s">
        <v>752</v>
      </c>
      <c r="AN13" s="219" t="s">
        <v>748</v>
      </c>
      <c r="AO13" s="179" t="s">
        <v>172</v>
      </c>
      <c r="AP13" s="211">
        <f>IF(AO13="Asignado",15,0)</f>
        <v>15</v>
      </c>
      <c r="AQ13" s="211" t="s">
        <v>173</v>
      </c>
      <c r="AR13" s="211">
        <f>IF(AQ13="adecuado",15,0)</f>
        <v>15</v>
      </c>
      <c r="AS13" s="211" t="s">
        <v>174</v>
      </c>
      <c r="AT13" s="211">
        <f>IF(AS13="Oportuna",15,0)</f>
        <v>15</v>
      </c>
      <c r="AU13" s="211" t="s">
        <v>175</v>
      </c>
      <c r="AV13" s="211">
        <f>IF(AU13="Prevenir",15,IF(AU13="Detectar",10,0))</f>
        <v>15</v>
      </c>
      <c r="AW13" s="211" t="s">
        <v>176</v>
      </c>
      <c r="AX13" s="211">
        <f>IF(AW13="Confiable",15,0)</f>
        <v>15</v>
      </c>
      <c r="AY13" s="211" t="s">
        <v>177</v>
      </c>
      <c r="AZ13" s="211">
        <f>IF(AY13="Se investigan y resuelven oportunamente",15,0)</f>
        <v>15</v>
      </c>
      <c r="BA13" s="211" t="s">
        <v>178</v>
      </c>
      <c r="BB13" s="211">
        <f>IF(BA13="Completa",10,IF(BA13="Incompleta",5,0))</f>
        <v>10</v>
      </c>
      <c r="BC13" s="211">
        <f>BB13+AZ13+AX13+AV13+AT13+AR13+AP13</f>
        <v>100</v>
      </c>
      <c r="BD13" s="245" t="str">
        <f>IF(BC13&gt;95,"FUERTE",IF(AND(BC13&lt;95.01,BC13&gt;85.02),"MODERADO",IF(AND(BC13&lt;85.01,BC13&gt;1),"DEBIL","ESTABLECER CONTROL")))</f>
        <v>FUERTE</v>
      </c>
      <c r="BE13" s="510">
        <f>AVERAGE(BC13:BC15)</f>
        <v>100</v>
      </c>
      <c r="BF13" s="474" t="str">
        <f>IF(BE13&gt;95,"FUERTE",IF(AND(BE13&lt;95.01,BE13&gt;85.02),"MODERADO",IF(AND(BE13&lt;85.01,BE13&gt;1),"DEBIL","0")))</f>
        <v>FUERTE</v>
      </c>
      <c r="BG13" s="47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51" t="str">
        <f>AK13</f>
        <v>CATASTRÓFICO</v>
      </c>
      <c r="BI13" s="451" t="s">
        <v>545</v>
      </c>
      <c r="BJ13" s="448" t="s">
        <v>280</v>
      </c>
      <c r="BK13" s="178" t="s">
        <v>751</v>
      </c>
      <c r="BL13" s="178" t="s">
        <v>746</v>
      </c>
      <c r="BM13" s="220">
        <v>45809</v>
      </c>
      <c r="BN13" s="220">
        <v>46006</v>
      </c>
      <c r="BO13" s="201" t="s">
        <v>750</v>
      </c>
      <c r="BP13" s="347" t="s">
        <v>806</v>
      </c>
      <c r="BQ13" s="344" t="s">
        <v>784</v>
      </c>
      <c r="BR13" s="348" t="s">
        <v>306</v>
      </c>
    </row>
    <row r="14" spans="1:70" ht="57.95" customHeight="1">
      <c r="A14" s="578"/>
      <c r="B14" s="578"/>
      <c r="C14" s="426"/>
      <c r="D14" s="440"/>
      <c r="E14" s="437"/>
      <c r="F14" s="481"/>
      <c r="G14" s="437"/>
      <c r="H14" s="481"/>
      <c r="I14" s="437"/>
      <c r="J14" s="484"/>
      <c r="K14" s="437"/>
      <c r="L14" s="487"/>
      <c r="M14" s="487"/>
      <c r="N14" s="407"/>
      <c r="O14" s="384"/>
      <c r="P14" s="407"/>
      <c r="Q14" s="407"/>
      <c r="R14" s="407"/>
      <c r="S14" s="407"/>
      <c r="T14" s="407"/>
      <c r="U14" s="407"/>
      <c r="V14" s="407"/>
      <c r="W14" s="407"/>
      <c r="X14" s="407"/>
      <c r="Y14" s="407"/>
      <c r="Z14" s="407"/>
      <c r="AA14" s="407"/>
      <c r="AB14" s="407"/>
      <c r="AC14" s="407"/>
      <c r="AD14" s="407"/>
      <c r="AE14" s="407"/>
      <c r="AF14" s="407"/>
      <c r="AG14" s="407"/>
      <c r="AH14" s="407"/>
      <c r="AI14" s="407"/>
      <c r="AJ14" s="398"/>
      <c r="AK14" s="403"/>
      <c r="AL14" s="400"/>
      <c r="AM14" s="759" t="s">
        <v>749</v>
      </c>
      <c r="AN14" s="521" t="s">
        <v>748</v>
      </c>
      <c r="AO14" s="465" t="s">
        <v>172</v>
      </c>
      <c r="AP14" s="133">
        <f>IF(AO14="Asignado",15,0)</f>
        <v>15</v>
      </c>
      <c r="AQ14" s="465" t="s">
        <v>173</v>
      </c>
      <c r="AR14" s="133">
        <f>IF(AQ14="adecuado",15,0)</f>
        <v>15</v>
      </c>
      <c r="AS14" s="465" t="s">
        <v>174</v>
      </c>
      <c r="AT14" s="133">
        <f>IF(AS14="Oportuna",15,0)</f>
        <v>15</v>
      </c>
      <c r="AU14" s="465" t="s">
        <v>175</v>
      </c>
      <c r="AV14" s="133">
        <f>IF(AU14="Prevenir",15,IF(AU14="Detectar",10,0))</f>
        <v>15</v>
      </c>
      <c r="AW14" s="465" t="s">
        <v>176</v>
      </c>
      <c r="AX14" s="133">
        <f>IF(AW14="Confiable",15,0)</f>
        <v>15</v>
      </c>
      <c r="AY14" s="465" t="s">
        <v>177</v>
      </c>
      <c r="AZ14" s="133">
        <f>IF(AY14="Se investigan y resuelven oportunamente",15,0)</f>
        <v>15</v>
      </c>
      <c r="BA14" s="465" t="s">
        <v>178</v>
      </c>
      <c r="BB14" s="133">
        <f>IF(BA14="Completa",10,IF(BA14="Incompleta",5,0))</f>
        <v>10</v>
      </c>
      <c r="BC14" s="133">
        <f>BB14+AZ14+AX14+AV14+AT14+AR14+AP14</f>
        <v>100</v>
      </c>
      <c r="BD14" s="575" t="str">
        <f>IF(BC14&gt;95,"FUERTE",IF(AND(BC14&lt;95.01,BC14&gt;85.02),"MODERADO",IF(AND(BC14&lt;85.01,BC14&gt;1),"DEBIL","ESTABLECER CONTROL")))</f>
        <v>FUERTE</v>
      </c>
      <c r="BE14" s="475"/>
      <c r="BF14" s="449"/>
      <c r="BG14" s="449"/>
      <c r="BH14" s="449"/>
      <c r="BI14" s="452"/>
      <c r="BJ14" s="398"/>
      <c r="BK14" s="541" t="s">
        <v>747</v>
      </c>
      <c r="BL14" s="541" t="s">
        <v>746</v>
      </c>
      <c r="BM14" s="763">
        <v>45809</v>
      </c>
      <c r="BN14" s="763">
        <v>46006</v>
      </c>
      <c r="BO14" s="765" t="s">
        <v>745</v>
      </c>
      <c r="BP14" s="761" t="s">
        <v>806</v>
      </c>
      <c r="BQ14" s="503" t="s">
        <v>826</v>
      </c>
      <c r="BR14" s="503" t="s">
        <v>78</v>
      </c>
    </row>
    <row r="15" spans="1:70" ht="99.75" customHeight="1" thickBot="1">
      <c r="A15" s="579"/>
      <c r="B15" s="579"/>
      <c r="C15" s="427"/>
      <c r="D15" s="441"/>
      <c r="E15" s="438"/>
      <c r="F15" s="482"/>
      <c r="G15" s="438"/>
      <c r="H15" s="482"/>
      <c r="I15" s="438"/>
      <c r="J15" s="485"/>
      <c r="K15" s="438"/>
      <c r="L15" s="488"/>
      <c r="M15" s="488"/>
      <c r="N15" s="408"/>
      <c r="O15" s="410"/>
      <c r="P15" s="408"/>
      <c r="Q15" s="407"/>
      <c r="R15" s="407"/>
      <c r="S15" s="407"/>
      <c r="T15" s="407"/>
      <c r="U15" s="407"/>
      <c r="V15" s="407"/>
      <c r="W15" s="407"/>
      <c r="X15" s="407"/>
      <c r="Y15" s="407"/>
      <c r="Z15" s="407"/>
      <c r="AA15" s="407"/>
      <c r="AB15" s="407"/>
      <c r="AC15" s="407"/>
      <c r="AD15" s="407"/>
      <c r="AE15" s="407"/>
      <c r="AF15" s="407"/>
      <c r="AG15" s="407"/>
      <c r="AH15" s="407"/>
      <c r="AI15" s="407"/>
      <c r="AJ15" s="399"/>
      <c r="AK15" s="404"/>
      <c r="AL15" s="401"/>
      <c r="AM15" s="760"/>
      <c r="AN15" s="522"/>
      <c r="AO15" s="399"/>
      <c r="AP15" s="166">
        <f>IF(AO15="Asignado",15,0)</f>
        <v>0</v>
      </c>
      <c r="AQ15" s="399" t="s">
        <v>173</v>
      </c>
      <c r="AR15" s="166">
        <f>IF(AQ15="adecuado",15,0)</f>
        <v>15</v>
      </c>
      <c r="AS15" s="399" t="s">
        <v>174</v>
      </c>
      <c r="AT15" s="166">
        <f>IF(AS15="Oportuna",15,0)</f>
        <v>15</v>
      </c>
      <c r="AU15" s="399"/>
      <c r="AV15" s="166">
        <f>IF(AU15="Prevenir",15,IF(AU15="Detectar",10,0))</f>
        <v>0</v>
      </c>
      <c r="AW15" s="399"/>
      <c r="AX15" s="166">
        <f>IF(AW15="Confiable",15,0)</f>
        <v>0</v>
      </c>
      <c r="AY15" s="399"/>
      <c r="AZ15" s="166">
        <f>IF(AY15="Se investigan y resuelven oportunamente",15,0)</f>
        <v>0</v>
      </c>
      <c r="BA15" s="399"/>
      <c r="BB15" s="166">
        <f>IF(BA15="Completa",10,IF(BA15="Incompleta",5,0))</f>
        <v>0</v>
      </c>
      <c r="BC15" s="166"/>
      <c r="BD15" s="576"/>
      <c r="BE15" s="476"/>
      <c r="BF15" s="450"/>
      <c r="BG15" s="450"/>
      <c r="BH15" s="450"/>
      <c r="BI15" s="453"/>
      <c r="BJ15" s="399"/>
      <c r="BK15" s="542"/>
      <c r="BL15" s="542"/>
      <c r="BM15" s="764"/>
      <c r="BN15" s="764"/>
      <c r="BO15" s="542"/>
      <c r="BP15" s="762"/>
      <c r="BQ15" s="504"/>
      <c r="BR15" s="504"/>
    </row>
    <row r="16" spans="1:70">
      <c r="O16" s="48"/>
    </row>
    <row r="17" spans="15:15">
      <c r="O17" s="48"/>
    </row>
    <row r="18" spans="15:15">
      <c r="O18" s="48"/>
    </row>
    <row r="19" spans="15:15">
      <c r="O19" s="48"/>
    </row>
    <row r="20" spans="15:15">
      <c r="O20" s="48"/>
    </row>
    <row r="21" spans="15:15">
      <c r="O21" s="48"/>
    </row>
    <row r="22" spans="15:15">
      <c r="O22" s="48"/>
    </row>
    <row r="23" spans="15:15">
      <c r="O23" s="48"/>
    </row>
    <row r="24" spans="15:15">
      <c r="O24" s="48"/>
    </row>
    <row r="25" spans="15:15">
      <c r="O25" s="48"/>
    </row>
    <row r="26" spans="15:15">
      <c r="O26" s="48"/>
    </row>
    <row r="27" spans="15:15">
      <c r="O27" s="48"/>
    </row>
    <row r="28" spans="15:15">
      <c r="O28" s="48"/>
    </row>
    <row r="29" spans="15:15">
      <c r="O29" s="48"/>
    </row>
    <row r="30" spans="15:15">
      <c r="O30" s="48"/>
    </row>
    <row r="31" spans="15:15">
      <c r="O31" s="48"/>
    </row>
    <row r="32" spans="15:15">
      <c r="O32" s="48"/>
    </row>
    <row r="33" spans="15:15">
      <c r="O33" s="48"/>
    </row>
    <row r="34" spans="15:15">
      <c r="O34" s="48"/>
    </row>
    <row r="35" spans="15:15">
      <c r="O35" s="48"/>
    </row>
    <row r="36" spans="15:15">
      <c r="O36" s="48"/>
    </row>
    <row r="37" spans="15:15">
      <c r="O37" s="48"/>
    </row>
    <row r="38" spans="15:15">
      <c r="O38" s="48"/>
    </row>
    <row r="39" spans="15:15">
      <c r="O39" s="48"/>
    </row>
    <row r="40" spans="15:15">
      <c r="O40" s="48"/>
    </row>
    <row r="41" spans="15:15">
      <c r="O41" s="48"/>
    </row>
    <row r="42" spans="15:15">
      <c r="O42" s="48"/>
    </row>
    <row r="43" spans="15:15">
      <c r="O43" s="48"/>
    </row>
    <row r="44" spans="15:15">
      <c r="O44" s="48"/>
    </row>
    <row r="45" spans="15:15">
      <c r="O45" s="48"/>
    </row>
    <row r="46" spans="15:15">
      <c r="O46" s="48"/>
    </row>
    <row r="47" spans="15:15">
      <c r="O47" s="48"/>
    </row>
    <row r="48" spans="15:15">
      <c r="O48" s="48"/>
    </row>
    <row r="49" spans="15:15">
      <c r="O49" s="48"/>
    </row>
    <row r="50" spans="15:15">
      <c r="O50" s="48"/>
    </row>
    <row r="51" spans="15:15">
      <c r="O51" s="48"/>
    </row>
    <row r="52" spans="15:15">
      <c r="O52" s="48"/>
    </row>
    <row r="53" spans="15:15">
      <c r="O53" s="48"/>
    </row>
    <row r="54" spans="15:15">
      <c r="O54" s="48"/>
    </row>
    <row r="55" spans="15:15">
      <c r="O55" s="48"/>
    </row>
    <row r="56" spans="15:15">
      <c r="O56" s="48"/>
    </row>
    <row r="57" spans="15:15">
      <c r="O57" s="48"/>
    </row>
    <row r="58" spans="15:15">
      <c r="O58" s="48"/>
    </row>
    <row r="59" spans="15:15">
      <c r="O59" s="48"/>
    </row>
    <row r="60" spans="15:15">
      <c r="O60" s="48"/>
    </row>
    <row r="61" spans="15:15">
      <c r="O61" s="48"/>
    </row>
    <row r="62" spans="15:15">
      <c r="O62" s="48"/>
    </row>
    <row r="63" spans="15:15">
      <c r="O63" s="48"/>
    </row>
    <row r="64" spans="15:15">
      <c r="O64" s="48"/>
    </row>
    <row r="65" spans="15:15">
      <c r="O65" s="48"/>
    </row>
  </sheetData>
  <sheetProtection formatCells="0" formatRows="0"/>
  <dataConsolidate/>
  <mergeCells count="97">
    <mergeCell ref="BR14:BR15"/>
    <mergeCell ref="BK14:BK15"/>
    <mergeCell ref="BL14:BL15"/>
    <mergeCell ref="BM14:BM15"/>
    <mergeCell ref="BN14:BN15"/>
    <mergeCell ref="BO14:BO15"/>
    <mergeCell ref="A6:B6"/>
    <mergeCell ref="C6:D6"/>
    <mergeCell ref="B10:B12"/>
    <mergeCell ref="BP14:BP15"/>
    <mergeCell ref="BQ14:BQ15"/>
    <mergeCell ref="C10:C12"/>
    <mergeCell ref="D10:K10"/>
    <mergeCell ref="E11:K11"/>
    <mergeCell ref="D11:D12"/>
    <mergeCell ref="N11:P11"/>
    <mergeCell ref="N10:BH10"/>
    <mergeCell ref="BP11:BP12"/>
    <mergeCell ref="BQ11:BQ12"/>
    <mergeCell ref="AL13:AL15"/>
    <mergeCell ref="N13:N15"/>
    <mergeCell ref="O13:O15"/>
    <mergeCell ref="A1:D4"/>
    <mergeCell ref="AF3:AW3"/>
    <mergeCell ref="AF4:AW4"/>
    <mergeCell ref="A5:B5"/>
    <mergeCell ref="C5:D5"/>
    <mergeCell ref="BR11:BR12"/>
    <mergeCell ref="AL11:AL12"/>
    <mergeCell ref="AM11:AM12"/>
    <mergeCell ref="E1:BR2"/>
    <mergeCell ref="E5:BR6"/>
    <mergeCell ref="AY3:BR3"/>
    <mergeCell ref="AY4:BR4"/>
    <mergeCell ref="BJ10:BR10"/>
    <mergeCell ref="AN11:BF11"/>
    <mergeCell ref="BG11:BH11"/>
    <mergeCell ref="E3:AE3"/>
    <mergeCell ref="Q11:AK11"/>
    <mergeCell ref="BJ11:BJ12"/>
    <mergeCell ref="E4:AE4"/>
    <mergeCell ref="BK11:BN11"/>
    <mergeCell ref="BO11:BO12"/>
    <mergeCell ref="P13:P15"/>
    <mergeCell ref="X13:X15"/>
    <mergeCell ref="Y13:Y15"/>
    <mergeCell ref="AD13:AD15"/>
    <mergeCell ref="AE13:AE15"/>
    <mergeCell ref="AB13:AB15"/>
    <mergeCell ref="M13:M15"/>
    <mergeCell ref="K13:K15"/>
    <mergeCell ref="BG13:BG15"/>
    <mergeCell ref="BH13:BH15"/>
    <mergeCell ref="AM14:AM15"/>
    <mergeCell ref="AN14:AN15"/>
    <mergeCell ref="AO14:AO15"/>
    <mergeCell ref="AQ14:AQ15"/>
    <mergeCell ref="AS14:AS15"/>
    <mergeCell ref="AC13:AC15"/>
    <mergeCell ref="T13:T15"/>
    <mergeCell ref="U13:U15"/>
    <mergeCell ref="V13:V15"/>
    <mergeCell ref="W13:W15"/>
    <mergeCell ref="AA13:AA15"/>
    <mergeCell ref="S13:S15"/>
    <mergeCell ref="A8:D8"/>
    <mergeCell ref="E8:I8"/>
    <mergeCell ref="BI13:BI15"/>
    <mergeCell ref="BJ13:BJ15"/>
    <mergeCell ref="AF13:AF15"/>
    <mergeCell ref="AG13:AG15"/>
    <mergeCell ref="AH13:AH15"/>
    <mergeCell ref="AI13:AI15"/>
    <mergeCell ref="AJ13:AJ15"/>
    <mergeCell ref="A13:A15"/>
    <mergeCell ref="B13:B15"/>
    <mergeCell ref="C13:C15"/>
    <mergeCell ref="D13:D15"/>
    <mergeCell ref="I13:I15"/>
    <mergeCell ref="E13:E15"/>
    <mergeCell ref="G13:G15"/>
    <mergeCell ref="BE13:BE15"/>
    <mergeCell ref="BF13:BF15"/>
    <mergeCell ref="BD14:BD15"/>
    <mergeCell ref="A10:A12"/>
    <mergeCell ref="Z13:Z15"/>
    <mergeCell ref="J13:J15"/>
    <mergeCell ref="F13:F15"/>
    <mergeCell ref="H13:H15"/>
    <mergeCell ref="AU14:AU15"/>
    <mergeCell ref="AW14:AW15"/>
    <mergeCell ref="AY14:AY15"/>
    <mergeCell ref="BA14:BA15"/>
    <mergeCell ref="Q13:Q15"/>
    <mergeCell ref="R13:R15"/>
    <mergeCell ref="AK13:AK15"/>
    <mergeCell ref="L13:L15"/>
  </mergeCells>
  <conditionalFormatting sqref="D13:D15">
    <cfRule type="expression" dxfId="35" priority="39">
      <formula>$M$13&gt;=100%</formula>
    </cfRule>
    <cfRule type="expression" dxfId="34" priority="36">
      <formula>#REF!&gt;=100%</formula>
    </cfRule>
    <cfRule type="expression" dxfId="33" priority="37">
      <formula>#REF!&lt;100%</formula>
    </cfRule>
    <cfRule type="expression" dxfId="32" priority="38">
      <formula>$M$13&lt;100%</formula>
    </cfRule>
  </conditionalFormatting>
  <conditionalFormatting sqref="N13:O13">
    <cfRule type="containsText" dxfId="31" priority="29" operator="containsText" text="IMPROBABLE">
      <formula>NOT(ISERROR(SEARCH("IMPROBABLE",N13)))</formula>
    </cfRule>
    <cfRule type="containsText" dxfId="30" priority="28" operator="containsText" text="RARA VEZ">
      <formula>NOT(ISERROR(SEARCH("RARA VEZ",N13)))</formula>
    </cfRule>
    <cfRule type="containsText" dxfId="29" priority="30" operator="containsText" text="POSIBLE">
      <formula>NOT(ISERROR(SEARCH("POSIBLE",N13)))</formula>
    </cfRule>
    <cfRule type="containsText" dxfId="28" priority="31" operator="containsText" text="PROBABLE">
      <formula>NOT(ISERROR(SEARCH("PROBABLE",N13)))</formula>
    </cfRule>
    <cfRule type="containsText" dxfId="27" priority="32" operator="containsText" text="CASI SEGURO">
      <formula>NOT(ISERROR(SEARCH("CASI SEGURO",N13)))</formula>
    </cfRule>
  </conditionalFormatting>
  <conditionalFormatting sqref="AK13:AK15">
    <cfRule type="containsText" dxfId="26" priority="33" operator="containsText" text="CATASTRÓFICO">
      <formula>NOT(ISERROR(SEARCH("CATASTRÓFICO",AK13)))</formula>
    </cfRule>
    <cfRule type="containsText" dxfId="25" priority="34" operator="containsText" text="MAYOR">
      <formula>NOT(ISERROR(SEARCH("MAYOR",AK13)))</formula>
    </cfRule>
    <cfRule type="containsText" dxfId="24" priority="35" operator="containsText" text="MODERADO">
      <formula>NOT(ISERROR(SEARCH("MODERADO",AK13)))</formula>
    </cfRule>
  </conditionalFormatting>
  <conditionalFormatting sqref="AL13">
    <cfRule type="containsText" dxfId="23" priority="27" operator="containsText" text="BAJO">
      <formula>NOT(ISERROR(SEARCH("BAJO",AL13)))</formula>
    </cfRule>
    <cfRule type="containsText" dxfId="22" priority="26" operator="containsText" text="MODERADO">
      <formula>NOT(ISERROR(SEARCH("MODERADO",AL13)))</formula>
    </cfRule>
    <cfRule type="containsText" dxfId="21" priority="25" operator="containsText" text="ALTO">
      <formula>NOT(ISERROR(SEARCH("ALTO",AL13)))</formula>
    </cfRule>
    <cfRule type="containsText" dxfId="20" priority="24" operator="containsText" text="EXTREMO">
      <formula>NOT(ISERROR(SEARCH("EXTREMO",AL13)))</formula>
    </cfRule>
  </conditionalFormatting>
  <conditionalFormatting sqref="AM13:AM14">
    <cfRule type="cellIs" dxfId="19" priority="8" stopIfTrue="1" operator="equal">
      <formula>"ZONA DE RIESGO BAJA"</formula>
    </cfRule>
    <cfRule type="cellIs" dxfId="18" priority="9" stopIfTrue="1" operator="equal">
      <formula>"ZONA DE RIESGO MODERADA"</formula>
    </cfRule>
    <cfRule type="cellIs" dxfId="17" priority="10" stopIfTrue="1" operator="equal">
      <formula>"ZONA DE RIESGO ALTA"</formula>
    </cfRule>
    <cfRule type="cellIs" dxfId="16" priority="11" stopIfTrue="1" operator="equal">
      <formula>"ZONA DE RIESGO EXTREMA"</formula>
    </cfRule>
    <cfRule type="cellIs" dxfId="15" priority="12" stopIfTrue="1" operator="equal">
      <formula>"ZONA DE RIESGO INACEPTABLE"</formula>
    </cfRule>
    <cfRule type="cellIs" dxfId="14" priority="13" stopIfTrue="1" operator="equal">
      <formula>"ZONA DE RIESGO IMPORTANTE"</formula>
    </cfRule>
    <cfRule type="cellIs" dxfId="13" priority="14" stopIfTrue="1" operator="equal">
      <formula>"ZONA DE RIESGO MODERADO"</formula>
    </cfRule>
    <cfRule type="cellIs" dxfId="12" priority="15" stopIfTrue="1" operator="equal">
      <formula>"ZONA DE RIESGO ACEPTABLE"</formula>
    </cfRule>
  </conditionalFormatting>
  <conditionalFormatting sqref="BG13:BG15">
    <cfRule type="containsText" dxfId="11" priority="23" operator="containsText" text="RARA VEZ">
      <formula>NOT(ISERROR(SEARCH("RARA VEZ",BG13)))</formula>
    </cfRule>
    <cfRule type="containsText" dxfId="10" priority="19" operator="containsText" text="CASI SEGURO">
      <formula>NOT(ISERROR(SEARCH("CASI SEGURO",BG13)))</formula>
    </cfRule>
    <cfRule type="containsText" dxfId="9" priority="20" operator="containsText" text="PROBABLE">
      <formula>NOT(ISERROR(SEARCH("PROBABLE",BG13)))</formula>
    </cfRule>
    <cfRule type="containsText" dxfId="8" priority="21" operator="containsText" text="POSIBLE">
      <formula>NOT(ISERROR(SEARCH("POSIBLE",BG13)))</formula>
    </cfRule>
    <cfRule type="containsText" dxfId="7" priority="22" operator="containsText" text="IMPROBABLE">
      <formula>NOT(ISERROR(SEARCH("IMPROBABLE",BG13)))</formula>
    </cfRule>
  </conditionalFormatting>
  <conditionalFormatting sqref="BH13:BI13 BH14:BH15">
    <cfRule type="containsText" dxfId="6" priority="18" operator="containsText" text="CATASTRÓFICO">
      <formula>NOT(ISERROR(SEARCH("CATASTRÓFICO",BH13)))</formula>
    </cfRule>
    <cfRule type="containsText" dxfId="5" priority="17" operator="containsText" text="MAYOR">
      <formula>NOT(ISERROR(SEARCH("MAYOR",BH13)))</formula>
    </cfRule>
    <cfRule type="containsText" dxfId="4" priority="16" operator="containsText" text="MODERADO">
      <formula>NOT(ISERROR(SEARCH("MODERADO",BH13)))</formula>
    </cfRule>
  </conditionalFormatting>
  <conditionalFormatting sqref="BI13:BI15">
    <cfRule type="containsText" dxfId="3" priority="3" operator="containsText" text="EXTREMO">
      <formula>NOT(ISERROR(SEARCH("EXTREMO",BI13)))</formula>
    </cfRule>
    <cfRule type="containsText" dxfId="2" priority="2" operator="containsText" text="ALTO">
      <formula>NOT(ISERROR(SEARCH("ALTO",BI13)))</formula>
    </cfRule>
    <cfRule type="containsText" dxfId="1" priority="1" operator="containsText" text="MODERADO">
      <formula>NOT(ISERROR(SEARCH("MODERADO",BI13)))</formula>
    </cfRule>
  </conditionalFormatting>
  <conditionalFormatting sqref="BK13:BO13">
    <cfRule type="expression" dxfId="0" priority="4">
      <formula>#REF!="DILIGENCIE EL PLAN DE ACCIÓN"</formula>
    </cfRule>
  </conditionalFormatting>
  <dataValidations count="4">
    <dataValidation type="list" allowBlank="1" showInputMessage="1" showErrorMessage="1" sqref="BI13:BI15" xr:uid="{00000000-0002-0000-1200-000000000000}">
      <formula1>"EXTREMO,ALTO,MODERADO"</formula1>
    </dataValidation>
    <dataValidation type="list" allowBlank="1" showInputMessage="1" showErrorMessage="1" sqref="BR13" xr:uid="{00000000-0002-0000-1200-000001000000}">
      <formula1>"ABIERTA, CERRADA"</formula1>
    </dataValidation>
    <dataValidation type="list" allowBlank="1" showInputMessage="1" showErrorMessage="1" sqref="BJ13:BJ15" xr:uid="{00000000-0002-0000-1200-000002000000}">
      <formula1>TRATAMIENTOC</formula1>
    </dataValidation>
    <dataValidation type="list" allowBlank="1" showInputMessage="1" showErrorMessage="1" sqref="K13:K15 I13:I15 G13:G15 E13:E15" xr:uid="{00000000-0002-0000-1200-000003000000}">
      <formula1>Acción</formula1>
    </dataValidation>
  </dataValidations>
  <pageMargins left="0.7" right="0.7" top="0.75" bottom="0.75" header="0.3" footer="0.3"/>
  <pageSetup paperSize="9" scale="10" orientation="portrait"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3"/>
  <dimension ref="A2:F326"/>
  <sheetViews>
    <sheetView topLeftCell="A16" zoomScale="85" zoomScaleNormal="85" workbookViewId="0">
      <selection activeCell="B19" sqref="B19"/>
    </sheetView>
  </sheetViews>
  <sheetFormatPr baseColWidth="10" defaultColWidth="10.85546875" defaultRowHeight="15"/>
  <cols>
    <col min="1" max="1" width="3" style="3" customWidth="1"/>
    <col min="2" max="2" width="45.28515625" style="4" bestFit="1" customWidth="1"/>
    <col min="3" max="3" width="62.85546875" style="3" bestFit="1" customWidth="1"/>
    <col min="4" max="4" width="45.140625" style="3" customWidth="1"/>
    <col min="5" max="5" width="46.42578125" style="3" customWidth="1"/>
    <col min="6" max="6" width="29.85546875" style="3" customWidth="1"/>
    <col min="7" max="16384" width="10.85546875" style="3"/>
  </cols>
  <sheetData>
    <row r="2" spans="1:4" ht="33.950000000000003" customHeight="1">
      <c r="A2" s="766" t="s">
        <v>496</v>
      </c>
      <c r="B2" s="766"/>
      <c r="C2" s="766"/>
      <c r="D2" s="766"/>
    </row>
    <row r="3" spans="1:4" ht="21.95" customHeight="1">
      <c r="A3" s="107"/>
      <c r="B3" s="107"/>
      <c r="C3" s="107"/>
      <c r="D3" s="107"/>
    </row>
    <row r="4" spans="1:4" ht="21.95" customHeight="1">
      <c r="A4" s="766" t="s">
        <v>504</v>
      </c>
      <c r="B4" s="766"/>
      <c r="C4" s="766"/>
      <c r="D4" s="766"/>
    </row>
    <row r="6" spans="1:4">
      <c r="B6" s="139" t="s">
        <v>501</v>
      </c>
      <c r="C6" s="139" t="s">
        <v>502</v>
      </c>
      <c r="D6" s="139" t="s">
        <v>503</v>
      </c>
    </row>
    <row r="7" spans="1:4" ht="36.950000000000003" customHeight="1">
      <c r="B7" s="74" t="s">
        <v>114</v>
      </c>
      <c r="C7" s="74" t="s">
        <v>114</v>
      </c>
      <c r="D7" s="74" t="s">
        <v>59</v>
      </c>
    </row>
    <row r="8" spans="1:4" ht="36.950000000000003" customHeight="1">
      <c r="B8" s="74" t="s">
        <v>115</v>
      </c>
      <c r="C8" s="74" t="s">
        <v>115</v>
      </c>
      <c r="D8" s="74" t="s">
        <v>60</v>
      </c>
    </row>
    <row r="9" spans="1:4" ht="36.950000000000003" customHeight="1">
      <c r="B9" s="74" t="s">
        <v>214</v>
      </c>
      <c r="C9" s="74" t="s">
        <v>479</v>
      </c>
      <c r="D9" s="1" t="s">
        <v>61</v>
      </c>
    </row>
    <row r="10" spans="1:4" ht="36.950000000000003" customHeight="1">
      <c r="B10" s="73" t="s">
        <v>215</v>
      </c>
      <c r="C10" s="74" t="s">
        <v>480</v>
      </c>
      <c r="D10" s="138"/>
    </row>
    <row r="11" spans="1:4" ht="36.950000000000003" customHeight="1">
      <c r="B11" s="74" t="s">
        <v>216</v>
      </c>
      <c r="C11" s="1" t="s">
        <v>481</v>
      </c>
      <c r="D11" s="138"/>
    </row>
    <row r="12" spans="1:4" ht="36.950000000000003" customHeight="1">
      <c r="B12" s="74" t="s">
        <v>217</v>
      </c>
      <c r="C12" s="138"/>
      <c r="D12" s="138"/>
    </row>
    <row r="13" spans="1:4" ht="36.950000000000003" customHeight="1">
      <c r="B13" s="73" t="s">
        <v>218</v>
      </c>
      <c r="C13" s="138"/>
      <c r="D13" s="138"/>
    </row>
    <row r="16" spans="1:4" ht="24" customHeight="1">
      <c r="B16" s="773" t="s">
        <v>525</v>
      </c>
      <c r="C16" s="773"/>
      <c r="D16" s="773"/>
    </row>
    <row r="17" spans="1:4" ht="24" customHeight="1">
      <c r="B17" s="777"/>
      <c r="C17" s="777"/>
      <c r="D17" s="777"/>
    </row>
    <row r="18" spans="1:4" ht="20.100000000000001" customHeight="1">
      <c r="B18" s="118" t="s">
        <v>483</v>
      </c>
      <c r="C18" s="778" t="s">
        <v>4</v>
      </c>
      <c r="D18" s="778"/>
    </row>
    <row r="19" spans="1:4" ht="64.5" customHeight="1">
      <c r="B19" s="119" t="s">
        <v>491</v>
      </c>
      <c r="C19" s="68" t="s">
        <v>79</v>
      </c>
      <c r="D19" s="110" t="s">
        <v>8</v>
      </c>
    </row>
    <row r="20" spans="1:4" ht="39.6" customHeight="1">
      <c r="B20" s="119" t="s">
        <v>113</v>
      </c>
      <c r="C20" s="68" t="s">
        <v>82</v>
      </c>
      <c r="D20" s="110" t="s">
        <v>9</v>
      </c>
    </row>
    <row r="21" spans="1:4" ht="96.6" customHeight="1">
      <c r="B21" s="119" t="s">
        <v>492</v>
      </c>
      <c r="C21" s="68" t="s">
        <v>83</v>
      </c>
      <c r="D21" s="110" t="s">
        <v>10</v>
      </c>
    </row>
    <row r="22" spans="1:4" ht="33" customHeight="1">
      <c r="B22" s="119" t="s">
        <v>493</v>
      </c>
      <c r="C22" s="68" t="s">
        <v>80</v>
      </c>
      <c r="D22" s="110" t="s">
        <v>11</v>
      </c>
    </row>
    <row r="23" spans="1:4" ht="49.5" customHeight="1">
      <c r="B23" s="119" t="s">
        <v>494</v>
      </c>
      <c r="C23" s="68" t="s">
        <v>84</v>
      </c>
      <c r="D23" s="110" t="s">
        <v>12</v>
      </c>
    </row>
    <row r="24" spans="1:4" ht="46.5" customHeight="1">
      <c r="B24" s="119" t="s">
        <v>494</v>
      </c>
      <c r="C24" s="68" t="s">
        <v>85</v>
      </c>
      <c r="D24" s="110" t="s">
        <v>13</v>
      </c>
    </row>
    <row r="25" spans="1:4" ht="46.35" customHeight="1">
      <c r="B25" s="119" t="s">
        <v>495</v>
      </c>
      <c r="C25" s="68" t="s">
        <v>81</v>
      </c>
      <c r="D25" s="110" t="s">
        <v>14</v>
      </c>
    </row>
    <row r="26" spans="1:4">
      <c r="B26" s="99"/>
      <c r="C26" s="120"/>
      <c r="D26" s="137"/>
    </row>
    <row r="27" spans="1:4">
      <c r="A27" s="766" t="s">
        <v>512</v>
      </c>
      <c r="B27" s="766"/>
      <c r="C27" s="766"/>
      <c r="D27" s="766"/>
    </row>
    <row r="28" spans="1:4">
      <c r="A28" s="122"/>
      <c r="B28" s="766" t="s">
        <v>513</v>
      </c>
      <c r="C28" s="766"/>
      <c r="D28" s="766"/>
    </row>
    <row r="29" spans="1:4">
      <c r="A29" s="120"/>
      <c r="B29" s="82"/>
      <c r="C29" s="82"/>
      <c r="D29" s="82"/>
    </row>
    <row r="30" spans="1:4">
      <c r="A30" s="120"/>
      <c r="B30" s="770" t="s">
        <v>386</v>
      </c>
      <c r="C30" s="770"/>
      <c r="D30" s="770"/>
    </row>
    <row r="31" spans="1:4">
      <c r="A31" s="120"/>
      <c r="B31" s="125" t="s">
        <v>380</v>
      </c>
      <c r="C31" s="125" t="s">
        <v>70</v>
      </c>
      <c r="D31" s="125" t="s">
        <v>135</v>
      </c>
    </row>
    <row r="32" spans="1:4" ht="26.1" customHeight="1">
      <c r="A32" s="120"/>
      <c r="B32" s="126" t="s">
        <v>15</v>
      </c>
      <c r="C32" s="127" t="s">
        <v>381</v>
      </c>
      <c r="D32" s="132">
        <v>0.2</v>
      </c>
    </row>
    <row r="33" spans="1:4" ht="26.1" customHeight="1">
      <c r="A33" s="120"/>
      <c r="B33" s="128" t="s">
        <v>16</v>
      </c>
      <c r="C33" s="127" t="s">
        <v>382</v>
      </c>
      <c r="D33" s="132">
        <v>0.4</v>
      </c>
    </row>
    <row r="34" spans="1:4" ht="26.1" customHeight="1">
      <c r="A34" s="120"/>
      <c r="B34" s="129" t="s">
        <v>17</v>
      </c>
      <c r="C34" s="127" t="s">
        <v>383</v>
      </c>
      <c r="D34" s="132">
        <v>0.6</v>
      </c>
    </row>
    <row r="35" spans="1:4" ht="26.1" customHeight="1">
      <c r="A35" s="120"/>
      <c r="B35" s="130" t="s">
        <v>18</v>
      </c>
      <c r="C35" s="127" t="s">
        <v>384</v>
      </c>
      <c r="D35" s="132">
        <v>0.8</v>
      </c>
    </row>
    <row r="36" spans="1:4" ht="26.1" customHeight="1">
      <c r="A36" s="120"/>
      <c r="B36" s="131" t="s">
        <v>19</v>
      </c>
      <c r="C36" s="127" t="s">
        <v>385</v>
      </c>
      <c r="D36" s="132">
        <v>1</v>
      </c>
    </row>
    <row r="37" spans="1:4">
      <c r="A37" s="120"/>
      <c r="B37" s="121"/>
      <c r="C37" s="120"/>
      <c r="D37" s="120"/>
    </row>
    <row r="38" spans="1:4">
      <c r="A38" s="120"/>
      <c r="B38" s="121"/>
      <c r="C38" s="120"/>
      <c r="D38" s="120"/>
    </row>
    <row r="39" spans="1:4">
      <c r="A39" s="120"/>
      <c r="B39" s="775" t="s">
        <v>505</v>
      </c>
      <c r="C39" s="775"/>
      <c r="D39" s="775"/>
    </row>
    <row r="40" spans="1:4">
      <c r="A40" s="120"/>
      <c r="B40" s="123"/>
      <c r="C40" s="123"/>
      <c r="D40" s="123"/>
    </row>
    <row r="41" spans="1:4" ht="30">
      <c r="A41" s="120"/>
      <c r="B41" s="123" t="s">
        <v>506</v>
      </c>
      <c r="C41" s="123" t="s">
        <v>507</v>
      </c>
      <c r="D41" s="121"/>
    </row>
    <row r="42" spans="1:4">
      <c r="A42" s="120"/>
      <c r="B42" s="125" t="s">
        <v>380</v>
      </c>
      <c r="C42" s="125" t="s">
        <v>380</v>
      </c>
      <c r="D42" s="120"/>
    </row>
    <row r="43" spans="1:4" ht="24.95" customHeight="1">
      <c r="A43" s="120"/>
      <c r="B43" s="141" t="s">
        <v>15</v>
      </c>
      <c r="C43" s="141" t="s">
        <v>171</v>
      </c>
      <c r="D43" s="120"/>
    </row>
    <row r="44" spans="1:4" ht="24.95" customHeight="1">
      <c r="A44" s="120"/>
      <c r="B44" s="142" t="s">
        <v>16</v>
      </c>
      <c r="C44" s="142" t="s">
        <v>181</v>
      </c>
      <c r="D44" s="120"/>
    </row>
    <row r="45" spans="1:4" ht="24.95" customHeight="1">
      <c r="A45" s="120"/>
      <c r="B45" s="143" t="s">
        <v>17</v>
      </c>
      <c r="C45" s="143" t="s">
        <v>192</v>
      </c>
      <c r="D45" s="120"/>
    </row>
    <row r="46" spans="1:4" ht="24.95" customHeight="1">
      <c r="A46" s="120"/>
      <c r="B46" s="144" t="s">
        <v>18</v>
      </c>
      <c r="C46" s="144" t="s">
        <v>196</v>
      </c>
      <c r="D46" s="120"/>
    </row>
    <row r="47" spans="1:4" ht="24.95" customHeight="1">
      <c r="A47" s="120"/>
      <c r="B47" s="145" t="s">
        <v>19</v>
      </c>
      <c r="C47" s="145" t="s">
        <v>199</v>
      </c>
      <c r="D47" s="120"/>
    </row>
    <row r="48" spans="1:4">
      <c r="A48" s="120"/>
      <c r="B48" s="121"/>
      <c r="C48" s="120"/>
      <c r="D48" s="120"/>
    </row>
    <row r="49" spans="1:6">
      <c r="A49" s="120"/>
      <c r="B49" s="99"/>
      <c r="C49" s="120"/>
      <c r="D49" s="120"/>
    </row>
    <row r="50" spans="1:6">
      <c r="A50" s="766" t="s">
        <v>514</v>
      </c>
      <c r="B50" s="766"/>
      <c r="C50" s="766"/>
      <c r="D50" s="766"/>
    </row>
    <row r="51" spans="1:6">
      <c r="A51" s="768"/>
      <c r="B51" s="768"/>
      <c r="C51" s="768"/>
      <c r="D51" s="768"/>
    </row>
    <row r="52" spans="1:6">
      <c r="A52" s="123"/>
      <c r="B52" s="770" t="s">
        <v>400</v>
      </c>
      <c r="C52" s="770"/>
      <c r="D52" s="770"/>
    </row>
    <row r="53" spans="1:6">
      <c r="A53" s="123"/>
      <c r="B53" s="125"/>
      <c r="C53" s="125" t="s">
        <v>7</v>
      </c>
      <c r="D53" s="125" t="s">
        <v>387</v>
      </c>
    </row>
    <row r="54" spans="1:6" ht="36" customHeight="1">
      <c r="A54" s="123"/>
      <c r="B54" s="126" t="s">
        <v>388</v>
      </c>
      <c r="C54" s="127" t="s">
        <v>389</v>
      </c>
      <c r="D54" s="127" t="s">
        <v>86</v>
      </c>
    </row>
    <row r="55" spans="1:6" ht="51">
      <c r="A55" s="123"/>
      <c r="B55" s="128" t="s">
        <v>390</v>
      </c>
      <c r="C55" s="127" t="s">
        <v>391</v>
      </c>
      <c r="D55" s="127" t="s">
        <v>392</v>
      </c>
      <c r="F55" s="177"/>
    </row>
    <row r="56" spans="1:6" ht="35.1" customHeight="1">
      <c r="A56" s="123"/>
      <c r="B56" s="129" t="s">
        <v>393</v>
      </c>
      <c r="C56" s="127" t="s">
        <v>394</v>
      </c>
      <c r="D56" s="127" t="s">
        <v>87</v>
      </c>
    </row>
    <row r="57" spans="1:6" ht="38.25">
      <c r="A57" s="123"/>
      <c r="B57" s="130" t="s">
        <v>395</v>
      </c>
      <c r="C57" s="127" t="s">
        <v>396</v>
      </c>
      <c r="D57" s="127" t="s">
        <v>88</v>
      </c>
    </row>
    <row r="58" spans="1:6" ht="39" customHeight="1">
      <c r="A58" s="123"/>
      <c r="B58" s="131" t="s">
        <v>397</v>
      </c>
      <c r="C58" s="127" t="s">
        <v>398</v>
      </c>
      <c r="D58" s="127" t="s">
        <v>399</v>
      </c>
    </row>
    <row r="59" spans="1:6">
      <c r="A59" s="123"/>
      <c r="B59" s="109"/>
      <c r="C59" s="108"/>
      <c r="D59" s="108"/>
    </row>
    <row r="60" spans="1:6">
      <c r="A60" s="123"/>
      <c r="B60" s="775" t="s">
        <v>510</v>
      </c>
      <c r="C60" s="775"/>
      <c r="D60" s="775"/>
    </row>
    <row r="61" spans="1:6">
      <c r="A61" s="123"/>
      <c r="B61" s="776"/>
      <c r="C61" s="776"/>
      <c r="D61" s="776"/>
    </row>
    <row r="62" spans="1:6" ht="30">
      <c r="A62" s="123"/>
      <c r="B62" s="123" t="s">
        <v>506</v>
      </c>
      <c r="C62" s="123" t="s">
        <v>507</v>
      </c>
      <c r="D62" s="108"/>
    </row>
    <row r="63" spans="1:6" ht="24" customHeight="1">
      <c r="A63" s="123"/>
      <c r="B63" s="155" t="s">
        <v>380</v>
      </c>
      <c r="C63" s="155" t="s">
        <v>380</v>
      </c>
      <c r="D63" s="108"/>
    </row>
    <row r="64" spans="1:6" ht="27" customHeight="1">
      <c r="A64" s="123"/>
      <c r="B64" s="147" t="s">
        <v>388</v>
      </c>
      <c r="C64" s="146" t="s">
        <v>484</v>
      </c>
      <c r="D64" s="108"/>
    </row>
    <row r="65" spans="1:4" ht="27" customHeight="1">
      <c r="A65" s="123"/>
      <c r="B65" s="148" t="s">
        <v>390</v>
      </c>
      <c r="C65" s="146" t="s">
        <v>484</v>
      </c>
      <c r="D65" s="108"/>
    </row>
    <row r="66" spans="1:4" ht="27" customHeight="1">
      <c r="A66" s="123"/>
      <c r="B66" s="149" t="s">
        <v>393</v>
      </c>
      <c r="C66" s="150" t="s">
        <v>22</v>
      </c>
      <c r="D66" s="108"/>
    </row>
    <row r="67" spans="1:4" ht="27" customHeight="1">
      <c r="A67" s="123"/>
      <c r="B67" s="151" t="s">
        <v>395</v>
      </c>
      <c r="C67" s="152" t="s">
        <v>508</v>
      </c>
      <c r="D67" s="108"/>
    </row>
    <row r="68" spans="1:4" ht="27" customHeight="1">
      <c r="A68" s="123"/>
      <c r="B68" s="153" t="s">
        <v>397</v>
      </c>
      <c r="C68" s="154" t="s">
        <v>509</v>
      </c>
      <c r="D68" s="108"/>
    </row>
    <row r="69" spans="1:4">
      <c r="A69" s="123"/>
      <c r="B69" s="3"/>
      <c r="D69" s="108"/>
    </row>
    <row r="70" spans="1:4">
      <c r="A70" s="766" t="s">
        <v>515</v>
      </c>
      <c r="B70" s="766"/>
      <c r="C70" s="766"/>
      <c r="D70" s="766"/>
    </row>
    <row r="71" spans="1:4">
      <c r="A71" s="107"/>
      <c r="B71" s="107"/>
      <c r="C71" s="107"/>
      <c r="D71" s="107"/>
    </row>
    <row r="73" spans="1:4">
      <c r="D73" s="767" t="s">
        <v>401</v>
      </c>
    </row>
    <row r="74" spans="1:4">
      <c r="D74" s="767"/>
    </row>
    <row r="75" spans="1:4">
      <c r="D75" s="767"/>
    </row>
    <row r="76" spans="1:4">
      <c r="D76" s="767"/>
    </row>
    <row r="77" spans="1:4">
      <c r="D77" s="767"/>
    </row>
    <row r="93" spans="2:4">
      <c r="B93" s="99"/>
      <c r="C93" s="120"/>
      <c r="D93" s="137"/>
    </row>
    <row r="94" spans="2:4">
      <c r="B94" s="99"/>
      <c r="C94" s="120"/>
      <c r="D94" s="137"/>
    </row>
    <row r="95" spans="2:4">
      <c r="B95" s="99"/>
      <c r="C95" s="120"/>
      <c r="D95" s="137"/>
    </row>
    <row r="96" spans="2:4">
      <c r="B96" s="99"/>
      <c r="C96" s="120"/>
      <c r="D96" s="137"/>
    </row>
    <row r="97" spans="2:4">
      <c r="B97" s="99"/>
      <c r="C97" s="120"/>
      <c r="D97" s="137"/>
    </row>
    <row r="98" spans="2:4">
      <c r="B98" s="99"/>
      <c r="C98" s="120"/>
      <c r="D98" s="137"/>
    </row>
    <row r="99" spans="2:4">
      <c r="B99" s="99"/>
      <c r="C99" s="120"/>
      <c r="D99" s="137"/>
    </row>
    <row r="100" spans="2:4">
      <c r="B100" s="99"/>
      <c r="C100" s="120"/>
      <c r="D100" s="137"/>
    </row>
    <row r="101" spans="2:4">
      <c r="B101" s="99"/>
      <c r="C101" s="120"/>
      <c r="D101" s="137"/>
    </row>
    <row r="102" spans="2:4">
      <c r="B102" s="99"/>
      <c r="C102" s="120"/>
      <c r="D102" s="137"/>
    </row>
    <row r="103" spans="2:4">
      <c r="B103" s="99"/>
      <c r="C103" s="120"/>
      <c r="D103" s="137"/>
    </row>
    <row r="104" spans="2:4">
      <c r="B104" s="99"/>
      <c r="C104" s="120"/>
      <c r="D104" s="137"/>
    </row>
    <row r="105" spans="2:4">
      <c r="B105" s="99"/>
      <c r="C105" s="120"/>
      <c r="D105" s="137"/>
    </row>
    <row r="106" spans="2:4">
      <c r="B106" s="99"/>
      <c r="C106" s="120"/>
      <c r="D106" s="137"/>
    </row>
    <row r="107" spans="2:4">
      <c r="B107" s="99"/>
      <c r="C107" s="120"/>
      <c r="D107" s="137"/>
    </row>
    <row r="108" spans="2:4">
      <c r="B108" s="99"/>
      <c r="C108" s="120"/>
      <c r="D108" s="137"/>
    </row>
    <row r="109" spans="2:4">
      <c r="B109" s="99"/>
      <c r="C109" s="120"/>
      <c r="D109" s="137"/>
    </row>
    <row r="110" spans="2:4">
      <c r="B110" s="99"/>
      <c r="C110" s="120"/>
      <c r="D110" s="137"/>
    </row>
    <row r="111" spans="2:4">
      <c r="B111" s="99"/>
      <c r="C111" s="120"/>
      <c r="D111" s="137"/>
    </row>
    <row r="112" spans="2:4">
      <c r="B112" s="99"/>
      <c r="C112" s="120"/>
      <c r="D112" s="137"/>
    </row>
    <row r="114" spans="1:4" ht="27" customHeight="1">
      <c r="A114" s="787" t="s">
        <v>511</v>
      </c>
      <c r="B114" s="787"/>
      <c r="C114" s="787"/>
      <c r="D114" s="787"/>
    </row>
    <row r="115" spans="1:4" ht="15.75" thickBot="1"/>
    <row r="116" spans="1:4" ht="15.75">
      <c r="B116" s="100" t="s">
        <v>308</v>
      </c>
      <c r="C116" s="781" t="s">
        <v>309</v>
      </c>
      <c r="D116" s="782"/>
    </row>
    <row r="117" spans="1:4" ht="126.95" customHeight="1">
      <c r="B117" s="101" t="s">
        <v>310</v>
      </c>
      <c r="C117" s="774" t="s">
        <v>311</v>
      </c>
      <c r="D117" s="774"/>
    </row>
    <row r="118" spans="1:4" ht="80.099999999999994" customHeight="1">
      <c r="B118" s="101" t="s">
        <v>236</v>
      </c>
      <c r="C118" s="774" t="s">
        <v>312</v>
      </c>
      <c r="D118" s="774"/>
    </row>
    <row r="119" spans="1:4" ht="80.099999999999994" customHeight="1">
      <c r="B119" s="101" t="s">
        <v>235</v>
      </c>
      <c r="C119" s="774" t="s">
        <v>313</v>
      </c>
      <c r="D119" s="774"/>
    </row>
    <row r="120" spans="1:4" ht="80.099999999999994" customHeight="1">
      <c r="B120" s="102" t="s">
        <v>314</v>
      </c>
      <c r="C120" s="774" t="s">
        <v>315</v>
      </c>
      <c r="D120" s="774"/>
    </row>
    <row r="121" spans="1:4" ht="80.099999999999994" customHeight="1">
      <c r="B121" s="101" t="s">
        <v>316</v>
      </c>
      <c r="C121" s="774" t="s">
        <v>317</v>
      </c>
      <c r="D121" s="774"/>
    </row>
    <row r="122" spans="1:4" ht="80.099999999999994" customHeight="1">
      <c r="B122" s="101" t="s">
        <v>318</v>
      </c>
      <c r="C122" s="774" t="s">
        <v>319</v>
      </c>
      <c r="D122" s="774"/>
    </row>
    <row r="123" spans="1:4" ht="80.099999999999994" customHeight="1">
      <c r="B123" s="101" t="s">
        <v>320</v>
      </c>
      <c r="C123" s="774" t="s">
        <v>321</v>
      </c>
      <c r="D123" s="774"/>
    </row>
    <row r="124" spans="1:4" ht="80.099999999999994" customHeight="1">
      <c r="B124" s="101" t="s">
        <v>322</v>
      </c>
      <c r="C124" s="774" t="s">
        <v>323</v>
      </c>
      <c r="D124" s="774"/>
    </row>
    <row r="125" spans="1:4" ht="15.75" thickBot="1"/>
    <row r="126" spans="1:4" ht="16.5" thickBot="1">
      <c r="B126" s="57" t="s">
        <v>233</v>
      </c>
      <c r="C126" s="58" t="s">
        <v>284</v>
      </c>
    </row>
    <row r="127" spans="1:4" ht="15.75" thickBot="1">
      <c r="B127" s="779" t="s">
        <v>324</v>
      </c>
      <c r="C127" s="59" t="s">
        <v>285</v>
      </c>
    </row>
    <row r="128" spans="1:4" ht="15.75" thickBot="1">
      <c r="B128" s="780"/>
      <c r="C128" s="61" t="s">
        <v>286</v>
      </c>
    </row>
    <row r="129" spans="2:3" ht="15.75" thickBot="1">
      <c r="B129" s="779" t="s">
        <v>325</v>
      </c>
      <c r="C129" s="59" t="s">
        <v>287</v>
      </c>
    </row>
    <row r="130" spans="2:3" ht="15.75" thickBot="1">
      <c r="B130" s="780"/>
      <c r="C130" s="61" t="s">
        <v>288</v>
      </c>
    </row>
    <row r="131" spans="2:3" ht="15.75" thickBot="1">
      <c r="B131" s="779" t="s">
        <v>326</v>
      </c>
      <c r="C131" s="59" t="s">
        <v>289</v>
      </c>
    </row>
    <row r="132" spans="2:3" ht="15.75" thickBot="1">
      <c r="B132" s="780"/>
      <c r="C132" s="61" t="s">
        <v>290</v>
      </c>
    </row>
    <row r="133" spans="2:3" ht="15.75" thickBot="1">
      <c r="B133" s="779" t="s">
        <v>327</v>
      </c>
      <c r="C133" s="59" t="s">
        <v>291</v>
      </c>
    </row>
    <row r="134" spans="2:3" ht="15.75" thickBot="1">
      <c r="B134" s="780"/>
      <c r="C134" s="61" t="s">
        <v>292</v>
      </c>
    </row>
    <row r="135" spans="2:3">
      <c r="B135" s="779" t="s">
        <v>328</v>
      </c>
      <c r="C135" s="63" t="s">
        <v>293</v>
      </c>
    </row>
    <row r="136" spans="2:3" ht="15.75" thickBot="1">
      <c r="B136" s="791"/>
      <c r="C136" s="59" t="s">
        <v>294</v>
      </c>
    </row>
    <row r="137" spans="2:3" ht="15.75" thickBot="1">
      <c r="B137" s="780"/>
      <c r="C137" s="61" t="s">
        <v>295</v>
      </c>
    </row>
    <row r="138" spans="2:3" ht="15.75" thickBot="1">
      <c r="B138" s="779" t="s">
        <v>329</v>
      </c>
      <c r="C138" s="59" t="s">
        <v>296</v>
      </c>
    </row>
    <row r="139" spans="2:3" ht="15.75" thickBot="1">
      <c r="B139" s="791"/>
      <c r="C139" s="61" t="s">
        <v>297</v>
      </c>
    </row>
    <row r="140" spans="2:3" ht="15.75" thickBot="1">
      <c r="B140" s="791"/>
      <c r="C140" s="59" t="s">
        <v>298</v>
      </c>
    </row>
    <row r="141" spans="2:3" ht="15.75" thickBot="1">
      <c r="B141" s="791"/>
      <c r="C141" s="61" t="s">
        <v>299</v>
      </c>
    </row>
    <row r="142" spans="2:3" ht="30.75" thickBot="1">
      <c r="B142" s="780"/>
      <c r="C142" s="59" t="s">
        <v>300</v>
      </c>
    </row>
    <row r="143" spans="2:3" ht="16.5" thickBot="1">
      <c r="B143" s="62" t="s">
        <v>330</v>
      </c>
      <c r="C143" s="61" t="s">
        <v>301</v>
      </c>
    </row>
    <row r="144" spans="2:3" ht="16.5" thickBot="1">
      <c r="B144" s="60" t="s">
        <v>331</v>
      </c>
      <c r="C144" s="59" t="s">
        <v>302</v>
      </c>
    </row>
    <row r="145" spans="2:3" ht="15.75" thickBot="1">
      <c r="B145" s="788" t="s">
        <v>332</v>
      </c>
      <c r="C145" s="61" t="s">
        <v>303</v>
      </c>
    </row>
    <row r="146" spans="2:3" ht="15.75" thickBot="1">
      <c r="B146" s="790"/>
      <c r="C146" s="61" t="s">
        <v>304</v>
      </c>
    </row>
    <row r="147" spans="2:3" ht="15.75" thickBot="1"/>
    <row r="148" spans="2:3" ht="16.5" thickBot="1">
      <c r="B148" s="57" t="s">
        <v>233</v>
      </c>
      <c r="C148" s="58" t="s">
        <v>234</v>
      </c>
    </row>
    <row r="149" spans="2:3" ht="15.75" thickBot="1">
      <c r="B149" s="779" t="s">
        <v>235</v>
      </c>
      <c r="C149" s="59" t="s">
        <v>333</v>
      </c>
    </row>
    <row r="150" spans="2:3" ht="15.75" thickBot="1">
      <c r="B150" s="791"/>
      <c r="C150" s="61" t="s">
        <v>334</v>
      </c>
    </row>
    <row r="151" spans="2:3" ht="15.75" thickBot="1">
      <c r="B151" s="791"/>
      <c r="C151" s="59" t="s">
        <v>335</v>
      </c>
    </row>
    <row r="152" spans="2:3" ht="30.75" thickBot="1">
      <c r="B152" s="791"/>
      <c r="C152" s="61" t="s">
        <v>336</v>
      </c>
    </row>
    <row r="153" spans="2:3" ht="15.75" thickBot="1">
      <c r="B153" s="791"/>
      <c r="C153" s="59" t="s">
        <v>337</v>
      </c>
    </row>
    <row r="154" spans="2:3" ht="15.75" thickBot="1">
      <c r="B154" s="791"/>
      <c r="C154" s="61" t="s">
        <v>338</v>
      </c>
    </row>
    <row r="155" spans="2:3" ht="15.75" thickBot="1">
      <c r="B155" s="780"/>
      <c r="C155" s="59" t="s">
        <v>339</v>
      </c>
    </row>
    <row r="156" spans="2:3" ht="15.75" thickBot="1">
      <c r="B156" s="788" t="s">
        <v>236</v>
      </c>
      <c r="C156" s="61" t="s">
        <v>340</v>
      </c>
    </row>
    <row r="157" spans="2:3" ht="15.75" thickBot="1">
      <c r="B157" s="789"/>
      <c r="C157" s="59" t="s">
        <v>341</v>
      </c>
    </row>
    <row r="158" spans="2:3" ht="15.75" thickBot="1">
      <c r="B158" s="789"/>
      <c r="C158" s="61" t="s">
        <v>342</v>
      </c>
    </row>
    <row r="159" spans="2:3" ht="15.75" thickBot="1">
      <c r="B159" s="789"/>
      <c r="C159" s="59" t="s">
        <v>343</v>
      </c>
    </row>
    <row r="160" spans="2:3" ht="15.75" thickBot="1">
      <c r="B160" s="789"/>
      <c r="C160" s="61" t="s">
        <v>344</v>
      </c>
    </row>
    <row r="161" spans="2:3" ht="15.75" thickBot="1">
      <c r="B161" s="789"/>
      <c r="C161" s="59" t="s">
        <v>345</v>
      </c>
    </row>
    <row r="162" spans="2:3" ht="15.75" thickBot="1">
      <c r="B162" s="789"/>
      <c r="C162" s="61" t="s">
        <v>346</v>
      </c>
    </row>
    <row r="163" spans="2:3" ht="30.75" thickBot="1">
      <c r="B163" s="789"/>
      <c r="C163" s="59" t="s">
        <v>347</v>
      </c>
    </row>
    <row r="164" spans="2:3" ht="15.75" thickBot="1">
      <c r="B164" s="789"/>
      <c r="C164" s="61" t="s">
        <v>348</v>
      </c>
    </row>
    <row r="165" spans="2:3" ht="15.75" thickBot="1">
      <c r="B165" s="790"/>
      <c r="C165" s="59" t="s">
        <v>349</v>
      </c>
    </row>
    <row r="166" spans="2:3" ht="15.75" thickBot="1">
      <c r="B166" s="788" t="s">
        <v>237</v>
      </c>
      <c r="C166" s="61" t="s">
        <v>350</v>
      </c>
    </row>
    <row r="167" spans="2:3" ht="15.75" thickBot="1">
      <c r="B167" s="789"/>
      <c r="C167" s="59" t="s">
        <v>351</v>
      </c>
    </row>
    <row r="168" spans="2:3" ht="15.75" thickBot="1">
      <c r="B168" s="789"/>
      <c r="C168" s="61" t="s">
        <v>352</v>
      </c>
    </row>
    <row r="169" spans="2:3" ht="15.75" thickBot="1">
      <c r="B169" s="789"/>
      <c r="C169" s="59" t="s">
        <v>353</v>
      </c>
    </row>
    <row r="170" spans="2:3" ht="15.75" thickBot="1">
      <c r="B170" s="790"/>
      <c r="C170" s="61" t="s">
        <v>354</v>
      </c>
    </row>
    <row r="171" spans="2:3" ht="15.75" thickBot="1">
      <c r="B171" s="779" t="s">
        <v>238</v>
      </c>
      <c r="C171" s="59" t="s">
        <v>355</v>
      </c>
    </row>
    <row r="172" spans="2:3" ht="15.75" thickBot="1">
      <c r="B172" s="791"/>
      <c r="C172" s="61" t="s">
        <v>356</v>
      </c>
    </row>
    <row r="173" spans="2:3" ht="15.75" thickBot="1">
      <c r="B173" s="791"/>
      <c r="C173" s="59" t="s">
        <v>357</v>
      </c>
    </row>
    <row r="174" spans="2:3" ht="15.75" thickBot="1">
      <c r="B174" s="791"/>
      <c r="C174" s="61" t="s">
        <v>358</v>
      </c>
    </row>
    <row r="175" spans="2:3" ht="15.75" thickBot="1">
      <c r="B175" s="780"/>
      <c r="C175" s="59" t="s">
        <v>359</v>
      </c>
    </row>
    <row r="176" spans="2:3" ht="15.75" thickBot="1">
      <c r="B176" s="788" t="s">
        <v>239</v>
      </c>
      <c r="C176" s="61" t="s">
        <v>360</v>
      </c>
    </row>
    <row r="177" spans="2:3" ht="15.75" thickBot="1">
      <c r="B177" s="789"/>
      <c r="C177" s="59" t="s">
        <v>361</v>
      </c>
    </row>
    <row r="178" spans="2:3" ht="15.75" thickBot="1">
      <c r="B178" s="789"/>
      <c r="C178" s="61" t="s">
        <v>362</v>
      </c>
    </row>
    <row r="179" spans="2:3" ht="15.75" thickBot="1">
      <c r="B179" s="790"/>
      <c r="C179" s="59" t="s">
        <v>363</v>
      </c>
    </row>
    <row r="180" spans="2:3">
      <c r="B180" s="64"/>
      <c r="C180" s="792" t="s">
        <v>364</v>
      </c>
    </row>
    <row r="181" spans="2:3">
      <c r="B181" s="64"/>
      <c r="C181" s="793"/>
    </row>
    <row r="182" spans="2:3" ht="16.5" thickBot="1">
      <c r="B182" s="62" t="s">
        <v>240</v>
      </c>
      <c r="C182" s="794"/>
    </row>
    <row r="183" spans="2:3" ht="30.75" thickBot="1">
      <c r="B183" s="64"/>
      <c r="C183" s="59" t="s">
        <v>365</v>
      </c>
    </row>
    <row r="184" spans="2:3" ht="30.75" thickBot="1">
      <c r="B184" s="64"/>
      <c r="C184" s="61" t="s">
        <v>366</v>
      </c>
    </row>
    <row r="185" spans="2:3" ht="16.5" thickBot="1">
      <c r="B185" s="62"/>
      <c r="C185" s="59" t="s">
        <v>367</v>
      </c>
    </row>
    <row r="186" spans="2:3" ht="30.75" thickBot="1">
      <c r="B186" s="64"/>
      <c r="C186" s="61" t="s">
        <v>368</v>
      </c>
    </row>
    <row r="187" spans="2:3" ht="75.75" thickBot="1">
      <c r="B187" s="60" t="s">
        <v>240</v>
      </c>
      <c r="C187" s="61" t="s">
        <v>369</v>
      </c>
    </row>
    <row r="188" spans="2:3">
      <c r="B188" s="3"/>
    </row>
    <row r="189" spans="2:3">
      <c r="B189" s="3"/>
    </row>
    <row r="190" spans="2:3">
      <c r="B190" s="772" t="s">
        <v>4</v>
      </c>
      <c r="C190" s="772"/>
    </row>
    <row r="191" spans="2:3" ht="28.5">
      <c r="B191" s="156" t="s">
        <v>8</v>
      </c>
      <c r="C191" s="68" t="s">
        <v>79</v>
      </c>
    </row>
    <row r="192" spans="2:3" ht="28.5">
      <c r="B192" s="157" t="s">
        <v>9</v>
      </c>
      <c r="C192" s="68" t="s">
        <v>82</v>
      </c>
    </row>
    <row r="193" spans="1:4" ht="99.75">
      <c r="B193" s="156" t="s">
        <v>10</v>
      </c>
      <c r="C193" s="68" t="s">
        <v>83</v>
      </c>
    </row>
    <row r="194" spans="1:4" ht="28.5">
      <c r="B194" s="157" t="s">
        <v>11</v>
      </c>
      <c r="C194" s="68" t="s">
        <v>80</v>
      </c>
    </row>
    <row r="195" spans="1:4" ht="42.75">
      <c r="B195" s="156" t="s">
        <v>12</v>
      </c>
      <c r="C195" s="68" t="s">
        <v>84</v>
      </c>
    </row>
    <row r="196" spans="1:4" ht="42.75">
      <c r="B196" s="157" t="s">
        <v>13</v>
      </c>
      <c r="C196" s="68" t="s">
        <v>85</v>
      </c>
    </row>
    <row r="197" spans="1:4" ht="42.75">
      <c r="B197" s="156" t="s">
        <v>14</v>
      </c>
      <c r="C197" s="68" t="s">
        <v>81</v>
      </c>
    </row>
    <row r="198" spans="1:4">
      <c r="B198" s="3"/>
    </row>
    <row r="199" spans="1:4">
      <c r="A199" s="766" t="s">
        <v>516</v>
      </c>
      <c r="B199" s="766"/>
      <c r="C199" s="766"/>
      <c r="D199" s="766"/>
    </row>
    <row r="200" spans="1:4">
      <c r="A200" s="122"/>
      <c r="B200" s="766" t="s">
        <v>517</v>
      </c>
      <c r="C200" s="766"/>
      <c r="D200" s="766"/>
    </row>
    <row r="201" spans="1:4">
      <c r="A201" s="120"/>
      <c r="B201" s="82"/>
      <c r="C201" s="82"/>
      <c r="D201" s="82"/>
    </row>
    <row r="202" spans="1:4">
      <c r="A202" s="120"/>
      <c r="B202" s="770" t="s">
        <v>386</v>
      </c>
      <c r="C202" s="770"/>
      <c r="D202" s="770"/>
    </row>
    <row r="203" spans="1:4">
      <c r="A203" s="120"/>
      <c r="B203" s="125" t="s">
        <v>380</v>
      </c>
      <c r="C203" s="125" t="s">
        <v>70</v>
      </c>
      <c r="D203" s="125" t="s">
        <v>135</v>
      </c>
    </row>
    <row r="204" spans="1:4" ht="25.5">
      <c r="A204" s="120"/>
      <c r="B204" s="126" t="s">
        <v>15</v>
      </c>
      <c r="C204" s="127" t="s">
        <v>381</v>
      </c>
      <c r="D204" s="132">
        <v>0.2</v>
      </c>
    </row>
    <row r="205" spans="1:4">
      <c r="A205" s="120"/>
      <c r="B205" s="128" t="s">
        <v>16</v>
      </c>
      <c r="C205" s="127" t="s">
        <v>382</v>
      </c>
      <c r="D205" s="132">
        <v>0.4</v>
      </c>
    </row>
    <row r="206" spans="1:4">
      <c r="A206" s="120"/>
      <c r="B206" s="129" t="s">
        <v>17</v>
      </c>
      <c r="C206" s="127" t="s">
        <v>383</v>
      </c>
      <c r="D206" s="132">
        <v>0.6</v>
      </c>
    </row>
    <row r="207" spans="1:4" ht="25.5">
      <c r="A207" s="120"/>
      <c r="B207" s="130" t="s">
        <v>18</v>
      </c>
      <c r="C207" s="127" t="s">
        <v>384</v>
      </c>
      <c r="D207" s="132">
        <v>0.8</v>
      </c>
    </row>
    <row r="208" spans="1:4" ht="25.5">
      <c r="A208" s="120"/>
      <c r="B208" s="131" t="s">
        <v>19</v>
      </c>
      <c r="C208" s="127" t="s">
        <v>385</v>
      </c>
      <c r="D208" s="132">
        <v>1</v>
      </c>
    </row>
    <row r="209" spans="1:4">
      <c r="A209" s="120"/>
      <c r="B209" s="121"/>
      <c r="C209" s="120"/>
      <c r="D209" s="120"/>
    </row>
    <row r="210" spans="1:4">
      <c r="A210" s="120"/>
      <c r="B210" s="121"/>
      <c r="C210" s="120"/>
      <c r="D210" s="120"/>
    </row>
    <row r="211" spans="1:4">
      <c r="A211" s="120"/>
      <c r="B211" s="99"/>
      <c r="C211" s="120"/>
      <c r="D211" s="120"/>
    </row>
    <row r="212" spans="1:4">
      <c r="A212" s="766" t="s">
        <v>518</v>
      </c>
      <c r="B212" s="766"/>
      <c r="C212" s="766"/>
      <c r="D212" s="766"/>
    </row>
    <row r="213" spans="1:4">
      <c r="A213" s="768"/>
      <c r="B213" s="768"/>
      <c r="C213" s="768"/>
      <c r="D213" s="768"/>
    </row>
    <row r="214" spans="1:4">
      <c r="A214" s="123"/>
      <c r="B214" s="770" t="s">
        <v>400</v>
      </c>
      <c r="C214" s="770"/>
      <c r="D214" s="770"/>
    </row>
    <row r="215" spans="1:4">
      <c r="A215" s="123"/>
      <c r="B215" s="125"/>
      <c r="C215" s="125" t="s">
        <v>7</v>
      </c>
      <c r="D215" s="125" t="s">
        <v>387</v>
      </c>
    </row>
    <row r="216" spans="1:4" ht="25.5">
      <c r="A216" s="123"/>
      <c r="B216" s="126" t="s">
        <v>388</v>
      </c>
      <c r="C216" s="127" t="s">
        <v>389</v>
      </c>
      <c r="D216" s="127" t="s">
        <v>86</v>
      </c>
    </row>
    <row r="217" spans="1:4" ht="51">
      <c r="A217" s="123"/>
      <c r="B217" s="128" t="s">
        <v>390</v>
      </c>
      <c r="C217" s="127" t="s">
        <v>391</v>
      </c>
      <c r="D217" s="127" t="s">
        <v>392</v>
      </c>
    </row>
    <row r="218" spans="1:4" ht="36" customHeight="1">
      <c r="A218" s="123"/>
      <c r="B218" s="129" t="s">
        <v>393</v>
      </c>
      <c r="C218" s="127" t="s">
        <v>394</v>
      </c>
      <c r="D218" s="127" t="s">
        <v>87</v>
      </c>
    </row>
    <row r="219" spans="1:4" ht="38.25">
      <c r="A219" s="123"/>
      <c r="B219" s="130" t="s">
        <v>395</v>
      </c>
      <c r="C219" s="127" t="s">
        <v>396</v>
      </c>
      <c r="D219" s="127" t="s">
        <v>88</v>
      </c>
    </row>
    <row r="220" spans="1:4" ht="36" customHeight="1">
      <c r="A220" s="123"/>
      <c r="B220" s="131" t="s">
        <v>397</v>
      </c>
      <c r="C220" s="127" t="s">
        <v>398</v>
      </c>
      <c r="D220" s="127" t="s">
        <v>399</v>
      </c>
    </row>
    <row r="221" spans="1:4">
      <c r="A221" s="123"/>
      <c r="B221" s="109"/>
      <c r="C221" s="108"/>
      <c r="D221" s="108"/>
    </row>
    <row r="222" spans="1:4">
      <c r="A222" s="123"/>
      <c r="B222" s="3"/>
      <c r="D222" s="108"/>
    </row>
    <row r="223" spans="1:4">
      <c r="A223" s="123"/>
      <c r="B223" s="109"/>
      <c r="C223" s="108"/>
      <c r="D223" s="108"/>
    </row>
    <row r="224" spans="1:4">
      <c r="A224" s="766" t="s">
        <v>519</v>
      </c>
      <c r="B224" s="766"/>
      <c r="C224" s="766"/>
      <c r="D224" s="766"/>
    </row>
    <row r="225" spans="1:4">
      <c r="A225" s="107"/>
      <c r="B225" s="107"/>
      <c r="C225" s="107"/>
      <c r="D225" s="107"/>
    </row>
    <row r="227" spans="1:4">
      <c r="D227" s="767" t="s">
        <v>401</v>
      </c>
    </row>
    <row r="228" spans="1:4">
      <c r="D228" s="767"/>
    </row>
    <row r="229" spans="1:4">
      <c r="D229" s="767"/>
    </row>
    <row r="230" spans="1:4">
      <c r="D230" s="767"/>
    </row>
    <row r="231" spans="1:4">
      <c r="D231" s="767"/>
    </row>
    <row r="247" spans="2:2">
      <c r="B247" s="3"/>
    </row>
    <row r="248" spans="2:2">
      <c r="B248" s="3"/>
    </row>
    <row r="249" spans="2:2">
      <c r="B249" s="3"/>
    </row>
    <row r="250" spans="2:2">
      <c r="B250" s="3"/>
    </row>
    <row r="251" spans="2:2">
      <c r="B251" s="3"/>
    </row>
    <row r="252" spans="2:2">
      <c r="B252" s="3"/>
    </row>
    <row r="253" spans="2:2">
      <c r="B253" s="3"/>
    </row>
    <row r="254" spans="2:2">
      <c r="B254" s="3"/>
    </row>
    <row r="255" spans="2:2">
      <c r="B255" s="3"/>
    </row>
    <row r="256" spans="2:2">
      <c r="B256" s="3"/>
    </row>
    <row r="257" spans="1:4">
      <c r="B257" s="3"/>
    </row>
    <row r="258" spans="1:4">
      <c r="B258" s="3"/>
    </row>
    <row r="259" spans="1:4">
      <c r="B259" s="3"/>
    </row>
    <row r="260" spans="1:4">
      <c r="B260" s="3"/>
    </row>
    <row r="261" spans="1:4">
      <c r="B261" s="3"/>
    </row>
    <row r="262" spans="1:4">
      <c r="B262" s="3"/>
    </row>
    <row r="263" spans="1:4">
      <c r="B263" s="3"/>
    </row>
    <row r="264" spans="1:4">
      <c r="B264" s="3"/>
    </row>
    <row r="265" spans="1:4">
      <c r="B265" s="3"/>
    </row>
    <row r="266" spans="1:4">
      <c r="B266" s="3"/>
    </row>
    <row r="267" spans="1:4" ht="23.1" customHeight="1">
      <c r="A267" s="766" t="s">
        <v>520</v>
      </c>
      <c r="B267" s="766"/>
      <c r="C267" s="766"/>
      <c r="D267" s="766"/>
    </row>
    <row r="268" spans="1:4" ht="23.1" customHeight="1">
      <c r="A268" s="123"/>
      <c r="B268" s="768" t="s">
        <v>521</v>
      </c>
      <c r="C268" s="768"/>
      <c r="D268" s="768"/>
    </row>
    <row r="269" spans="1:4">
      <c r="A269" s="120"/>
      <c r="B269" s="120"/>
      <c r="C269" s="120"/>
      <c r="D269" s="120"/>
    </row>
    <row r="270" spans="1:4" ht="27.95" customHeight="1">
      <c r="A270" s="120"/>
      <c r="B270" s="771" t="s">
        <v>379</v>
      </c>
      <c r="C270" s="771"/>
      <c r="D270" s="771"/>
    </row>
    <row r="271" spans="1:4" ht="27.95" customHeight="1">
      <c r="A271" s="120"/>
      <c r="B271" s="103" t="s">
        <v>370</v>
      </c>
      <c r="C271" s="103" t="s">
        <v>371</v>
      </c>
      <c r="D271" s="106" t="s">
        <v>372</v>
      </c>
    </row>
    <row r="272" spans="1:4" ht="105">
      <c r="A272" s="120"/>
      <c r="B272" s="104" t="s">
        <v>373</v>
      </c>
      <c r="C272" s="104" t="s">
        <v>374</v>
      </c>
      <c r="D272" s="104" t="s">
        <v>375</v>
      </c>
    </row>
    <row r="273" spans="1:4" ht="135">
      <c r="A273" s="120"/>
      <c r="B273" s="105" t="s">
        <v>376</v>
      </c>
      <c r="C273" s="105" t="s">
        <v>377</v>
      </c>
      <c r="D273" s="105" t="s">
        <v>378</v>
      </c>
    </row>
    <row r="274" spans="1:4" ht="60" customHeight="1">
      <c r="A274" s="120"/>
      <c r="B274" s="769" t="s">
        <v>526</v>
      </c>
      <c r="C274" s="769"/>
      <c r="D274" s="769"/>
    </row>
    <row r="275" spans="1:4">
      <c r="A275" s="120"/>
      <c r="B275" s="121"/>
      <c r="C275" s="120"/>
      <c r="D275" s="120"/>
    </row>
    <row r="277" spans="1:4" ht="21" customHeight="1">
      <c r="A277" s="766" t="s">
        <v>524</v>
      </c>
      <c r="B277" s="766"/>
      <c r="C277" s="766"/>
      <c r="D277" s="766"/>
    </row>
    <row r="278" spans="1:4">
      <c r="A278" s="120"/>
      <c r="B278" s="121"/>
      <c r="C278" s="120"/>
      <c r="D278" s="120"/>
    </row>
    <row r="279" spans="1:4">
      <c r="A279" s="120"/>
      <c r="B279" s="768" t="s">
        <v>413</v>
      </c>
      <c r="C279" s="768"/>
      <c r="D279" s="768"/>
    </row>
    <row r="280" spans="1:4" ht="23.1" customHeight="1">
      <c r="A280" s="120"/>
      <c r="B280" s="114" t="s">
        <v>25</v>
      </c>
      <c r="C280" s="112" t="s">
        <v>402</v>
      </c>
      <c r="D280" s="112" t="s">
        <v>403</v>
      </c>
    </row>
    <row r="281" spans="1:4">
      <c r="A281" s="120"/>
      <c r="B281" s="783" t="s">
        <v>497</v>
      </c>
      <c r="C281" s="785" t="s">
        <v>404</v>
      </c>
      <c r="D281" s="786" t="s">
        <v>405</v>
      </c>
    </row>
    <row r="282" spans="1:4">
      <c r="A282" s="120"/>
      <c r="B282" s="784"/>
      <c r="C282" s="785"/>
      <c r="D282" s="786"/>
    </row>
    <row r="283" spans="1:4">
      <c r="A283" s="120"/>
      <c r="B283" s="784" t="s">
        <v>498</v>
      </c>
      <c r="C283" s="785"/>
      <c r="D283" s="786"/>
    </row>
    <row r="284" spans="1:4" ht="45">
      <c r="A284" s="120"/>
      <c r="B284" s="784"/>
      <c r="C284" s="113" t="s">
        <v>406</v>
      </c>
      <c r="D284" s="111" t="s">
        <v>407</v>
      </c>
    </row>
    <row r="285" spans="1:4" ht="60">
      <c r="A285" s="120"/>
      <c r="B285" s="124" t="s">
        <v>499</v>
      </c>
      <c r="C285" s="116" t="s">
        <v>408</v>
      </c>
      <c r="D285" s="117" t="s">
        <v>409</v>
      </c>
    </row>
    <row r="286" spans="1:4" ht="60">
      <c r="A286" s="120"/>
      <c r="B286" s="115" t="s">
        <v>410</v>
      </c>
      <c r="C286" s="105" t="s">
        <v>411</v>
      </c>
      <c r="D286" s="111" t="s">
        <v>412</v>
      </c>
    </row>
    <row r="320" ht="23.1" customHeight="1"/>
    <row r="323" ht="23.1" customHeight="1"/>
    <row r="324" ht="27.75" customHeight="1"/>
    <row r="325" ht="15.95" customHeight="1"/>
    <row r="326" ht="17.100000000000001" customHeight="1"/>
  </sheetData>
  <mergeCells count="58">
    <mergeCell ref="A2:D2"/>
    <mergeCell ref="A114:D114"/>
    <mergeCell ref="A267:D267"/>
    <mergeCell ref="B166:B170"/>
    <mergeCell ref="B171:B175"/>
    <mergeCell ref="B176:B179"/>
    <mergeCell ref="C180:C182"/>
    <mergeCell ref="B135:B137"/>
    <mergeCell ref="B138:B142"/>
    <mergeCell ref="B145:B146"/>
    <mergeCell ref="B149:B155"/>
    <mergeCell ref="B156:B165"/>
    <mergeCell ref="C124:D124"/>
    <mergeCell ref="B127:B128"/>
    <mergeCell ref="B129:B130"/>
    <mergeCell ref="B131:B132"/>
    <mergeCell ref="A277:D277"/>
    <mergeCell ref="B281:B282"/>
    <mergeCell ref="B283:B284"/>
    <mergeCell ref="C281:C283"/>
    <mergeCell ref="D281:D283"/>
    <mergeCell ref="B279:D279"/>
    <mergeCell ref="B133:B134"/>
    <mergeCell ref="C116:D116"/>
    <mergeCell ref="C117:D117"/>
    <mergeCell ref="C118:D118"/>
    <mergeCell ref="A70:D70"/>
    <mergeCell ref="D73:D77"/>
    <mergeCell ref="A4:D4"/>
    <mergeCell ref="B17:D17"/>
    <mergeCell ref="A27:D27"/>
    <mergeCell ref="B28:D28"/>
    <mergeCell ref="B30:D30"/>
    <mergeCell ref="C18:D18"/>
    <mergeCell ref="B190:C190"/>
    <mergeCell ref="A199:D199"/>
    <mergeCell ref="B200:D200"/>
    <mergeCell ref="B202:D202"/>
    <mergeCell ref="B16:D16"/>
    <mergeCell ref="C119:D119"/>
    <mergeCell ref="C120:D120"/>
    <mergeCell ref="C121:D121"/>
    <mergeCell ref="C122:D122"/>
    <mergeCell ref="B39:D39"/>
    <mergeCell ref="A50:D50"/>
    <mergeCell ref="A51:D51"/>
    <mergeCell ref="B52:D52"/>
    <mergeCell ref="B60:D60"/>
    <mergeCell ref="B61:D61"/>
    <mergeCell ref="C123:D123"/>
    <mergeCell ref="A224:D224"/>
    <mergeCell ref="D227:D231"/>
    <mergeCell ref="B268:D268"/>
    <mergeCell ref="B274:D274"/>
    <mergeCell ref="A212:D212"/>
    <mergeCell ref="A213:D213"/>
    <mergeCell ref="B214:D214"/>
    <mergeCell ref="B270:D270"/>
  </mergeCells>
  <pageMargins left="0.7" right="0.7" top="0.75" bottom="0.75" header="0.3" footer="0.3"/>
  <pageSetup scale="54"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60"/>
  <sheetViews>
    <sheetView topLeftCell="A3" workbookViewId="0">
      <selection activeCell="C4" sqref="C4"/>
    </sheetView>
  </sheetViews>
  <sheetFormatPr baseColWidth="10" defaultRowHeight="15"/>
  <cols>
    <col min="1" max="1" width="5" customWidth="1"/>
    <col min="2" max="2" width="31.140625" customWidth="1"/>
    <col min="3" max="3" width="48.85546875" customWidth="1"/>
  </cols>
  <sheetData>
    <row r="1" spans="1:3" ht="33" customHeight="1">
      <c r="A1" s="796" t="s">
        <v>477</v>
      </c>
      <c r="B1" s="796"/>
      <c r="C1" s="796"/>
    </row>
    <row r="3" spans="1:3">
      <c r="B3" s="158" t="s">
        <v>523</v>
      </c>
      <c r="C3" s="159" t="s">
        <v>415</v>
      </c>
    </row>
    <row r="4" spans="1:3" ht="28.5">
      <c r="B4" s="795" t="s">
        <v>423</v>
      </c>
      <c r="C4" s="160" t="s">
        <v>416</v>
      </c>
    </row>
    <row r="5" spans="1:3">
      <c r="B5" s="795"/>
      <c r="C5" s="161" t="s">
        <v>417</v>
      </c>
    </row>
    <row r="6" spans="1:3" ht="42.75">
      <c r="B6" s="795"/>
      <c r="C6" s="160" t="s">
        <v>418</v>
      </c>
    </row>
    <row r="7" spans="1:3" ht="28.5">
      <c r="B7" s="795"/>
      <c r="C7" s="160" t="s">
        <v>419</v>
      </c>
    </row>
    <row r="8" spans="1:3">
      <c r="B8" s="795"/>
      <c r="C8" s="161" t="s">
        <v>421</v>
      </c>
    </row>
    <row r="9" spans="1:3" ht="28.5">
      <c r="B9" s="795"/>
      <c r="C9" s="160" t="s">
        <v>420</v>
      </c>
    </row>
    <row r="10" spans="1:3">
      <c r="B10" s="795"/>
      <c r="C10" s="161" t="s">
        <v>422</v>
      </c>
    </row>
    <row r="11" spans="1:3" ht="28.5">
      <c r="B11" s="795" t="s">
        <v>430</v>
      </c>
      <c r="C11" s="160" t="s">
        <v>424</v>
      </c>
    </row>
    <row r="12" spans="1:3" ht="28.5">
      <c r="B12" s="795"/>
      <c r="C12" s="160" t="s">
        <v>425</v>
      </c>
    </row>
    <row r="13" spans="1:3" ht="57">
      <c r="B13" s="795"/>
      <c r="C13" s="160" t="s">
        <v>426</v>
      </c>
    </row>
    <row r="14" spans="1:3" ht="57">
      <c r="B14" s="795"/>
      <c r="C14" s="160" t="s">
        <v>427</v>
      </c>
    </row>
    <row r="15" spans="1:3">
      <c r="B15" s="795"/>
      <c r="C15" s="161" t="s">
        <v>500</v>
      </c>
    </row>
    <row r="16" spans="1:3">
      <c r="B16" s="795"/>
      <c r="C16" s="161" t="s">
        <v>428</v>
      </c>
    </row>
    <row r="17" spans="2:3" ht="28.5">
      <c r="B17" s="795"/>
      <c r="C17" s="160" t="s">
        <v>429</v>
      </c>
    </row>
    <row r="18" spans="2:3" ht="28.5">
      <c r="B18" s="795" t="s">
        <v>442</v>
      </c>
      <c r="C18" s="160" t="s">
        <v>431</v>
      </c>
    </row>
    <row r="19" spans="2:3" ht="28.5">
      <c r="B19" s="795"/>
      <c r="C19" s="160" t="s">
        <v>432</v>
      </c>
    </row>
    <row r="20" spans="2:3" ht="28.5">
      <c r="B20" s="795"/>
      <c r="C20" s="160" t="s">
        <v>434</v>
      </c>
    </row>
    <row r="21" spans="2:3">
      <c r="B21" s="795"/>
      <c r="C21" s="161" t="s">
        <v>433</v>
      </c>
    </row>
    <row r="22" spans="2:3" ht="57">
      <c r="B22" s="795"/>
      <c r="C22" s="160" t="s">
        <v>439</v>
      </c>
    </row>
    <row r="23" spans="2:3">
      <c r="B23" s="795"/>
      <c r="C23" s="160" t="s">
        <v>440</v>
      </c>
    </row>
    <row r="24" spans="2:3" ht="42.75">
      <c r="B24" s="795"/>
      <c r="C24" s="160" t="s">
        <v>435</v>
      </c>
    </row>
    <row r="25" spans="2:3" ht="28.5">
      <c r="B25" s="795"/>
      <c r="C25" s="160" t="s">
        <v>436</v>
      </c>
    </row>
    <row r="26" spans="2:3" ht="28.5">
      <c r="B26" s="795"/>
      <c r="C26" s="160" t="s">
        <v>437</v>
      </c>
    </row>
    <row r="27" spans="2:3">
      <c r="B27" s="795"/>
      <c r="C27" s="161" t="s">
        <v>438</v>
      </c>
    </row>
    <row r="28" spans="2:3" ht="57">
      <c r="B28" s="795"/>
      <c r="C28" s="160" t="s">
        <v>441</v>
      </c>
    </row>
    <row r="29" spans="2:3" ht="29.25">
      <c r="B29" s="795" t="s">
        <v>461</v>
      </c>
      <c r="C29" s="162" t="s">
        <v>443</v>
      </c>
    </row>
    <row r="30" spans="2:3" ht="57.75">
      <c r="B30" s="795"/>
      <c r="C30" s="162" t="s">
        <v>447</v>
      </c>
    </row>
    <row r="31" spans="2:3" ht="43.5">
      <c r="B31" s="795"/>
      <c r="C31" s="162" t="s">
        <v>448</v>
      </c>
    </row>
    <row r="32" spans="2:3" ht="42.75">
      <c r="B32" s="795"/>
      <c r="C32" s="160" t="s">
        <v>449</v>
      </c>
    </row>
    <row r="33" spans="2:3" ht="29.25">
      <c r="B33" s="795"/>
      <c r="C33" s="162" t="s">
        <v>450</v>
      </c>
    </row>
    <row r="34" spans="2:3" ht="29.25">
      <c r="B34" s="795"/>
      <c r="C34" s="162" t="s">
        <v>451</v>
      </c>
    </row>
    <row r="35" spans="2:3">
      <c r="B35" s="795"/>
      <c r="C35" s="163" t="s">
        <v>444</v>
      </c>
    </row>
    <row r="36" spans="2:3" ht="28.5">
      <c r="B36" s="795"/>
      <c r="C36" s="160" t="s">
        <v>452</v>
      </c>
    </row>
    <row r="37" spans="2:3" ht="43.5">
      <c r="B37" s="795"/>
      <c r="C37" s="162" t="s">
        <v>522</v>
      </c>
    </row>
    <row r="38" spans="2:3">
      <c r="B38" s="795"/>
      <c r="C38" s="163" t="s">
        <v>453</v>
      </c>
    </row>
    <row r="39" spans="2:3" ht="28.5">
      <c r="B39" s="795"/>
      <c r="C39" s="160" t="s">
        <v>454</v>
      </c>
    </row>
    <row r="40" spans="2:3">
      <c r="B40" s="795"/>
      <c r="C40" s="163" t="s">
        <v>455</v>
      </c>
    </row>
    <row r="41" spans="2:3" ht="29.25">
      <c r="B41" s="795"/>
      <c r="C41" s="162" t="s">
        <v>456</v>
      </c>
    </row>
    <row r="42" spans="2:3" ht="28.5">
      <c r="B42" s="795"/>
      <c r="C42" s="160" t="s">
        <v>457</v>
      </c>
    </row>
    <row r="43" spans="2:3">
      <c r="B43" s="795"/>
      <c r="C43" s="163" t="s">
        <v>458</v>
      </c>
    </row>
    <row r="44" spans="2:3" ht="28.5">
      <c r="B44" s="795"/>
      <c r="C44" s="160" t="s">
        <v>459</v>
      </c>
    </row>
    <row r="45" spans="2:3" ht="43.5">
      <c r="B45" s="795"/>
      <c r="C45" s="162" t="s">
        <v>460</v>
      </c>
    </row>
    <row r="46" spans="2:3" ht="28.5">
      <c r="B46" s="795" t="s">
        <v>466</v>
      </c>
      <c r="C46" s="160" t="s">
        <v>465</v>
      </c>
    </row>
    <row r="47" spans="2:3">
      <c r="B47" s="795"/>
      <c r="C47" s="161" t="s">
        <v>462</v>
      </c>
    </row>
    <row r="48" spans="2:3" ht="29.25">
      <c r="B48" s="795"/>
      <c r="C48" s="162" t="s">
        <v>464</v>
      </c>
    </row>
    <row r="49" spans="2:3">
      <c r="B49" s="795"/>
      <c r="C49" s="163" t="s">
        <v>463</v>
      </c>
    </row>
    <row r="50" spans="2:3" ht="29.25">
      <c r="B50" s="795"/>
      <c r="C50" s="162" t="s">
        <v>445</v>
      </c>
    </row>
    <row r="51" spans="2:3" ht="43.5">
      <c r="B51" s="795"/>
      <c r="C51" s="162" t="s">
        <v>446</v>
      </c>
    </row>
    <row r="52" spans="2:3" ht="29.25">
      <c r="B52" s="795"/>
      <c r="C52" s="162" t="s">
        <v>527</v>
      </c>
    </row>
    <row r="53" spans="2:3">
      <c r="B53" s="795"/>
      <c r="C53" s="163" t="s">
        <v>467</v>
      </c>
    </row>
    <row r="54" spans="2:3" ht="29.25">
      <c r="B54" s="795"/>
      <c r="C54" s="162" t="s">
        <v>468</v>
      </c>
    </row>
    <row r="55" spans="2:3" ht="43.5">
      <c r="B55" s="795" t="s">
        <v>472</v>
      </c>
      <c r="C55" s="162" t="s">
        <v>469</v>
      </c>
    </row>
    <row r="56" spans="2:3">
      <c r="B56" s="795"/>
      <c r="C56" s="161" t="s">
        <v>470</v>
      </c>
    </row>
    <row r="57" spans="2:3" ht="42.75">
      <c r="B57" s="795"/>
      <c r="C57" s="160" t="s">
        <v>473</v>
      </c>
    </row>
    <row r="58" spans="2:3">
      <c r="B58" s="795"/>
      <c r="C58" s="161" t="s">
        <v>471</v>
      </c>
    </row>
    <row r="59" spans="2:3">
      <c r="B59" s="795" t="s">
        <v>474</v>
      </c>
      <c r="C59" s="161" t="s">
        <v>475</v>
      </c>
    </row>
    <row r="60" spans="2:3">
      <c r="B60" s="795"/>
      <c r="C60" s="161" t="s">
        <v>476</v>
      </c>
    </row>
  </sheetData>
  <mergeCells count="8">
    <mergeCell ref="B59:B60"/>
    <mergeCell ref="A1:C1"/>
    <mergeCell ref="B4:B10"/>
    <mergeCell ref="B11:B17"/>
    <mergeCell ref="B18:B28"/>
    <mergeCell ref="B29:B45"/>
    <mergeCell ref="B46:B54"/>
    <mergeCell ref="B55:B5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34</vt:i4>
      </vt:variant>
    </vt:vector>
  </HeadingPairs>
  <TitlesOfParts>
    <vt:vector size="55" baseType="lpstr">
      <vt:lpstr>Formulas Gestión</vt:lpstr>
      <vt:lpstr>MAPA PROCESOS</vt:lpstr>
      <vt:lpstr>GE</vt:lpstr>
      <vt:lpstr>Formulas Corrupción</vt:lpstr>
      <vt:lpstr>CA-SVCA-LASH</vt:lpstr>
      <vt:lpstr>OP</vt:lpstr>
      <vt:lpstr>CC</vt:lpstr>
      <vt:lpstr>OA</vt:lpstr>
      <vt:lpstr>RA</vt:lpstr>
      <vt:lpstr>DA</vt:lpstr>
      <vt:lpstr>RF</vt:lpstr>
      <vt:lpstr>GJ</vt:lpstr>
      <vt:lpstr>TH</vt:lpstr>
      <vt:lpstr>GD</vt:lpstr>
      <vt:lpstr>BS</vt:lpstr>
      <vt:lpstr>TI</vt:lpstr>
      <vt:lpstr>GR</vt:lpstr>
      <vt:lpstr>PI</vt:lpstr>
      <vt:lpstr>ES</vt:lpstr>
      <vt:lpstr>INSTRUCCIONES</vt:lpstr>
      <vt:lpstr>EJEMPLO RIESGOS FISCALES</vt:lpstr>
      <vt:lpstr>Acción</vt:lpstr>
      <vt:lpstr>AMENAZAS</vt:lpstr>
      <vt:lpstr>BS!Área_de_impresión</vt:lpstr>
      <vt:lpstr>'CA-SVCA-LASH'!Área_de_impresión</vt:lpstr>
      <vt:lpstr>CC!Área_de_impresión</vt:lpstr>
      <vt:lpstr>DA!Área_de_impresión</vt:lpstr>
      <vt:lpstr>ES!Área_de_impresión</vt:lpstr>
      <vt:lpstr>GD!Área_de_impresión</vt:lpstr>
      <vt:lpstr>GE!Área_de_impresión</vt:lpstr>
      <vt:lpstr>GJ!Área_de_impresión</vt:lpstr>
      <vt:lpstr>GR!Área_de_impresión</vt:lpstr>
      <vt:lpstr>OA!Área_de_impresión</vt:lpstr>
      <vt:lpstr>OP!Área_de_impresión</vt:lpstr>
      <vt:lpstr>PI!Área_de_impresión</vt:lpstr>
      <vt:lpstr>RA!Área_de_impresión</vt:lpstr>
      <vt:lpstr>RF!Área_de_impresión</vt:lpstr>
      <vt:lpstr>TH!Área_de_impresión</vt:lpstr>
      <vt:lpstr>TI!Área_de_impresión</vt:lpstr>
      <vt:lpstr>Beneficio</vt:lpstr>
      <vt:lpstr>Desviar</vt:lpstr>
      <vt:lpstr>ESTADO</vt:lpstr>
      <vt:lpstr>HARDWARE</vt:lpstr>
      <vt:lpstr>IMPACTO</vt:lpstr>
      <vt:lpstr>Lugar</vt:lpstr>
      <vt:lpstr>Organización</vt:lpstr>
      <vt:lpstr>Personal</vt:lpstr>
      <vt:lpstr>Red</vt:lpstr>
      <vt:lpstr>Software</vt:lpstr>
      <vt:lpstr>TIPOTRATAMIENTO</vt:lpstr>
      <vt:lpstr>TIPOV</vt:lpstr>
      <vt:lpstr>TRATAMIENTO</vt:lpstr>
      <vt:lpstr>TRATAMIENTOC</vt:lpstr>
      <vt:lpstr>Uso</vt:lpstr>
      <vt:lpstr>VULNERABILIDAD</vt:lpstr>
    </vt:vector>
  </TitlesOfParts>
  <Company>CDMB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Zarate</dc:creator>
  <cp:lastModifiedBy>ALVARO ALFEREZ</cp:lastModifiedBy>
  <cp:lastPrinted>2022-05-09T20:56:19Z</cp:lastPrinted>
  <dcterms:created xsi:type="dcterms:W3CDTF">2022-04-01T18:35:38Z</dcterms:created>
  <dcterms:modified xsi:type="dcterms:W3CDTF">2026-02-24T21:06:45Z</dcterms:modified>
</cp:coreProperties>
</file>